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IT STATEMENT" sheetId="1" r:id="rId1"/>
    <sheet name="FORM 16" sheetId="2" r:id="rId2"/>
  </sheets>
  <definedNames>
    <definedName name="_xlnm.Print_Area" localSheetId="1">'FORM 16'!$A$1:$F$63</definedName>
    <definedName name="_xlnm.Print_Area" localSheetId="0">'IT STATEMENT'!$A$1:$L$61</definedName>
  </definedNames>
  <calcPr fullCalcOnLoad="1"/>
</workbook>
</file>

<file path=xl/sharedStrings.xml><?xml version="1.0" encoding="utf-8"?>
<sst xmlns="http://schemas.openxmlformats.org/spreadsheetml/2006/main" count="199" uniqueCount="182">
  <si>
    <t>NAME</t>
  </si>
  <si>
    <t>DESIGNATION</t>
  </si>
  <si>
    <t>AGE</t>
  </si>
  <si>
    <t>FESTIVAL ALLOWANCE</t>
  </si>
  <si>
    <t>TOTAL GROSS SALARY</t>
  </si>
  <si>
    <t>DEDUCTIONS (80C) :-</t>
  </si>
  <si>
    <t>TAX ON EMPLOYMENT</t>
  </si>
  <si>
    <t>INTEREST ON HOUSING LOAN</t>
  </si>
  <si>
    <t>TOTAL SALARY</t>
  </si>
  <si>
    <t>(A)</t>
  </si>
  <si>
    <t>GROSS TOTAL INCOME</t>
  </si>
  <si>
    <t>AGGREGATE OF DEDUCTABLE AMOUNT</t>
  </si>
  <si>
    <t>(B)</t>
  </si>
  <si>
    <t>TOTAL TAXABLE INCOME</t>
  </si>
  <si>
    <t>TOTAL TAXABLE INCOME (ROUNDED TO NEAREST Rs.10/-)</t>
  </si>
  <si>
    <t>TAX ON TOTAL INCOME</t>
  </si>
  <si>
    <t>TOTAL TAX PAYABLE</t>
  </si>
  <si>
    <t>TOTAL DEDUCTIONS</t>
  </si>
  <si>
    <t>BP</t>
  </si>
  <si>
    <t>CCA</t>
  </si>
  <si>
    <t>GROSS</t>
  </si>
  <si>
    <t>GIS</t>
  </si>
  <si>
    <t>SLI</t>
  </si>
  <si>
    <t>LIC</t>
  </si>
  <si>
    <t>SALARY DETAILS</t>
  </si>
  <si>
    <t>G.P.A.I.S</t>
  </si>
  <si>
    <t>G.I.S</t>
  </si>
  <si>
    <t xml:space="preserve">    (A - B)</t>
  </si>
  <si>
    <t xml:space="preserve">EDUCATIONAL CESS </t>
  </si>
  <si>
    <t>(2% + 1%)</t>
  </si>
  <si>
    <t>/ MONTH)</t>
  </si>
  <si>
    <t>EARNED LEAVE SURRENDER (IF APPLICABLE)</t>
  </si>
  <si>
    <t>PLACE         :</t>
  </si>
  <si>
    <t>DATE           :</t>
  </si>
  <si>
    <t>NAME :</t>
  </si>
  <si>
    <t>TOTAL TAX AMOUNT AFTER REBATE</t>
  </si>
  <si>
    <t>Sign  :</t>
  </si>
  <si>
    <t>D.A ARREAR (CASH)</t>
  </si>
  <si>
    <t>ANY OTHER INCOME</t>
  </si>
  <si>
    <t>OTHER ARREARS (CASH)</t>
  </si>
  <si>
    <t>FORM 16</t>
  </si>
  <si>
    <t>[See rule 31(1)(a)]</t>
  </si>
  <si>
    <t>PART A</t>
  </si>
  <si>
    <t>Rs.</t>
  </si>
  <si>
    <t>Verification</t>
  </si>
  <si>
    <t>TDS Circle where Annual Return/statement under section 206 is to be filed.</t>
  </si>
  <si>
    <t>FROM</t>
  </si>
  <si>
    <t>PERIOD</t>
  </si>
  <si>
    <t>TO</t>
  </si>
  <si>
    <t>ASSESSMENT YEAR</t>
  </si>
  <si>
    <t>DETAILS OF SALARY PAID AND ANY OTHER INCOME AND TAX DEDUCTED</t>
  </si>
  <si>
    <t>Gross Salary</t>
  </si>
  <si>
    <t>Salary as per provisions contained in sec.17(1)</t>
  </si>
  <si>
    <t>Value of perquisites U/s 17(2) [as per Form No. 12BA wherever applicable]</t>
  </si>
  <si>
    <t>(a.)</t>
  </si>
  <si>
    <t>(b.)</t>
  </si>
  <si>
    <t>(c.)</t>
  </si>
  <si>
    <r>
      <t>Less</t>
    </r>
    <r>
      <rPr>
        <sz val="9"/>
        <rFont val="Arial"/>
        <family val="2"/>
      </rPr>
      <t>: Allowance to the extent exempt U/s 10(13A)-HRA.</t>
    </r>
  </si>
  <si>
    <t>(d.)</t>
  </si>
  <si>
    <t>Balance [ 1(d)-2 ]</t>
  </si>
  <si>
    <t>Deductions :</t>
  </si>
  <si>
    <t>Aggregate of 4(a) and (b)</t>
  </si>
  <si>
    <t>Income chargebale under the head 'Salaries' (3-5)</t>
  </si>
  <si>
    <r>
      <t>Add:</t>
    </r>
    <r>
      <rPr>
        <sz val="9"/>
        <rFont val="Arial"/>
        <family val="2"/>
      </rPr>
      <t xml:space="preserve"> Any other income reported by the employee</t>
    </r>
  </si>
  <si>
    <t>Other Income</t>
  </si>
  <si>
    <r>
      <t xml:space="preserve">Interest accrued on House Loan </t>
    </r>
    <r>
      <rPr>
        <b/>
        <sz val="9"/>
        <rFont val="Arial"/>
        <family val="2"/>
      </rPr>
      <t>(Loss)</t>
    </r>
  </si>
  <si>
    <t>Gross Total income (6+7)</t>
  </si>
  <si>
    <t xml:space="preserve">Deductions under Chapter VI A </t>
  </si>
  <si>
    <t>(a) Section 80 C</t>
  </si>
  <si>
    <t xml:space="preserve">      (ii) Sec 80C(iv) - PF subscription incl. Pay/DA arrears to PF</t>
  </si>
  <si>
    <t xml:space="preserve">     (IV) Sec 80C(xiii)/(xx) - Subscription to Mutual Funds</t>
  </si>
  <si>
    <t xml:space="preserve">      (vi) Sec 80C(xvii) - Childrens Education expenses</t>
  </si>
  <si>
    <t xml:space="preserve"> Other sections under Chapter VIA</t>
  </si>
  <si>
    <t xml:space="preserve">(c.)Sec 80DDB - Med treatmnt for specified diseases </t>
  </si>
  <si>
    <t xml:space="preserve">(a.) Sec 80D - Medical Insurance premia </t>
  </si>
  <si>
    <t>(b.) Sec 80DD - Med treatmnt of dependents with disability</t>
  </si>
  <si>
    <t>(f.) Sec 80U - Dedn for persons with disability</t>
  </si>
  <si>
    <t>(d.) Sec 80E - Repayment of interest on Higher Education (Self/Spouse/Children)</t>
  </si>
  <si>
    <t>Tax on Total Income</t>
  </si>
  <si>
    <t>Tax deducted at source u/s 192(1)</t>
  </si>
  <si>
    <t>Education Cess [ 2% + 1% ]</t>
  </si>
  <si>
    <t>CERTIFICATE UNDER SECTION 203 OF THE INCOME TAX ACT, 1961 FOR TAX DEDUCTED AT SOURCE ON SALARY</t>
  </si>
  <si>
    <t>Profits in lieu of salary U/s 17(3) [as per Form No.12BA wherever applicable]</t>
  </si>
  <si>
    <t xml:space="preserve">     (vii) Sec 80C(xviii)-Principal Amt. towards House loans</t>
  </si>
  <si>
    <r>
      <t xml:space="preserve">Aggregate of deductible amount under Chapter VIA   </t>
    </r>
    <r>
      <rPr>
        <b/>
        <sz val="10"/>
        <rFont val="Times New Roman"/>
        <family val="1"/>
      </rPr>
      <t xml:space="preserve"> [9(A) + 9(B)]</t>
    </r>
  </si>
  <si>
    <t>D.O.B [DD/MM/YY]</t>
  </si>
  <si>
    <t>PAN NO.</t>
  </si>
  <si>
    <t>P.F NO.</t>
  </si>
  <si>
    <t>SEX</t>
  </si>
  <si>
    <t>DEPT. NO.</t>
  </si>
  <si>
    <t>PAN OF THE EMPLOYEE</t>
  </si>
  <si>
    <t>(b). Tax on Employment</t>
  </si>
  <si>
    <t>CHILDRENS EDUCATIONAL EXPENSES U/s. 80C(xvii)</t>
  </si>
  <si>
    <t>PRINCIPAL AMOUNT TOWARDS HOUSING LOAN  U/s. 80C(xviii)</t>
  </si>
  <si>
    <t>SUBSCRIPTION TO MUTUAL FUNDS  U/s. 80C(xiii)/(xx)</t>
  </si>
  <si>
    <t>ANY OTHER EXPENSE      [SPECIFY ]</t>
  </si>
  <si>
    <t xml:space="preserve">      (i) LIC/SLI/GIS/G.P.A.I.S Etc.</t>
  </si>
  <si>
    <t>Other Expnese</t>
  </si>
  <si>
    <t>MEDICAL INSURANCE PREMIA U/s 80D</t>
  </si>
  <si>
    <t>MEDICAL TREATMENT OF DEPENDENT WITH DISABILITY U/s 80DD</t>
  </si>
  <si>
    <t>MEDICAL TREATMENT OF SPECIFIC DISEASE OF DEPENDENTS U/s 80DDB</t>
  </si>
  <si>
    <t>REPAYMENT OF INTEREST ON HIGHER EDUCATION U/s 80E</t>
  </si>
  <si>
    <t>DEDUCTIONS FOR PERSONS WITH DISABILITY U/s 80U</t>
  </si>
  <si>
    <t>Sub Total of 9(B)</t>
  </si>
  <si>
    <t>Designation :</t>
  </si>
  <si>
    <r>
      <t>Entertainment All. |</t>
    </r>
    <r>
      <rPr>
        <b/>
        <sz val="10"/>
        <color indexed="8"/>
        <rFont val="Arial"/>
        <family val="2"/>
      </rPr>
      <t>0</t>
    </r>
  </si>
  <si>
    <t>Place                          :</t>
  </si>
  <si>
    <t>Date                            :</t>
  </si>
  <si>
    <t>Gender/DOB</t>
  </si>
  <si>
    <t>TAN OF THE DEDUCTOR</t>
  </si>
  <si>
    <t>PAN/GIR OF THE DEDUCTOR</t>
  </si>
  <si>
    <t>NAME AND DESIGNATION OF THE EMPLOYEE</t>
  </si>
  <si>
    <t>NAME AND ADDRESS OF THE EMPLOYER</t>
  </si>
  <si>
    <t>Name            :</t>
  </si>
  <si>
    <t>Signature     :</t>
  </si>
  <si>
    <t>NET TAX PAYABLE [ { (12-13) + 14 } - 15 ]</t>
  </si>
  <si>
    <t>TAX ALREADY PAID DURING THE FIN. YEAR</t>
  </si>
  <si>
    <t>BALANCE   TAX   PAYABLE    FOR</t>
  </si>
  <si>
    <t>( @Rs.</t>
  </si>
  <si>
    <t>ANY OTHER DEDUCTION / DIES NON</t>
  </si>
  <si>
    <t>HRA</t>
  </si>
  <si>
    <t>/ PAY</t>
  </si>
  <si>
    <t>SPL.ALL.</t>
  </si>
  <si>
    <t>DA</t>
  </si>
  <si>
    <t>AMOUNT</t>
  </si>
  <si>
    <t>( % )</t>
  </si>
  <si>
    <t>deducted at source and paid to the credit of the Central Government. I further certify that the information given above is true and correct, based</t>
  </si>
  <si>
    <t>on the books of accounts, documents, TDS statements, TDS deposited and other available records.</t>
  </si>
  <si>
    <t>has    been</t>
  </si>
  <si>
    <t xml:space="preserve"> </t>
  </si>
  <si>
    <t>LESS: Relief U/s 89(1) - [ ATTACH DETAILS ]</t>
  </si>
  <si>
    <t>REJITH V</t>
  </si>
  <si>
    <t>CUSAT</t>
  </si>
  <si>
    <t>DEPARTMENT</t>
  </si>
  <si>
    <t>PAY REV. ARREAR[CASH]</t>
  </si>
  <si>
    <t>CHNC00786C</t>
  </si>
  <si>
    <t>AAALC0844J</t>
  </si>
  <si>
    <t>DR. DAVID PETER S.</t>
  </si>
  <si>
    <t>REGISTRAR, COCHIN UNIVERSITY OF SCIENCE &amp; TECHNOLOGY, COCHIN-682022.</t>
  </si>
  <si>
    <t xml:space="preserve">I, Sebastian Ouseph, son of Shri. K C Ouseph, working in the capacity of FINANCE OFFICER, do hereby certify that a sum of Rs. </t>
  </si>
  <si>
    <t>SEBASTIAN OUSEPH.</t>
  </si>
  <si>
    <t>FINANCE OFFICER, C.U.S.A.T.</t>
  </si>
  <si>
    <t>L.I.C + S.L.I + G.P.A.I.S</t>
  </si>
  <si>
    <t>PF/NPS</t>
  </si>
  <si>
    <t>P.F / N.P.S</t>
  </si>
  <si>
    <t>N.P.S [ 80CC D (1B) ]</t>
  </si>
  <si>
    <r>
      <t xml:space="preserve">TOTAL N.P.S [ </t>
    </r>
    <r>
      <rPr>
        <b/>
        <sz val="9"/>
        <color indexed="17"/>
        <rFont val="Arial"/>
        <family val="2"/>
      </rPr>
      <t>80 CC D(1B)</t>
    </r>
    <r>
      <rPr>
        <b/>
        <sz val="9"/>
        <rFont val="Arial"/>
        <family val="2"/>
      </rPr>
      <t xml:space="preserve"> ] DEDUCTION</t>
    </r>
    <r>
      <rPr>
        <b/>
        <sz val="9"/>
        <color indexed="10"/>
        <rFont val="Arial"/>
        <family val="2"/>
      </rPr>
      <t xml:space="preserve"> [ADMISSIBLE] </t>
    </r>
    <r>
      <rPr>
        <b/>
        <sz val="9"/>
        <rFont val="Arial"/>
        <family val="2"/>
      </rPr>
      <t>DURING THE FIN. YEAR</t>
    </r>
  </si>
  <si>
    <t>AGE / P.F NO.</t>
  </si>
  <si>
    <t>FEMALE</t>
  </si>
  <si>
    <t xml:space="preserve">   WHETHER COMES UNDER N.P.S CATEGORY…</t>
  </si>
  <si>
    <t>?   ===&gt;&gt;</t>
  </si>
  <si>
    <t>N P S</t>
  </si>
  <si>
    <t>D.A ARREARS TO PF</t>
  </si>
  <si>
    <t>OTHER ARREARS-PF</t>
  </si>
  <si>
    <t>FINAL I.T LIABILITY FOR THE FIN. YEAR 2017-18</t>
  </si>
  <si>
    <t>ACTUAL RENT PAID DURING 2017-18</t>
  </si>
  <si>
    <t>TAX REBATE U/s 87A      (Rs. 2500/-)        [ WHERE APPLICABLE ]</t>
  </si>
  <si>
    <t>APRIL 2017</t>
  </si>
  <si>
    <t>MARCH 2018</t>
  </si>
  <si>
    <t>2018-19</t>
  </si>
  <si>
    <t>Tax Rebate U/s 87A (Rs. 2500/-) [Where applicable]</t>
  </si>
  <si>
    <r>
      <t>(Less):</t>
    </r>
    <r>
      <rPr>
        <sz val="10"/>
        <rFont val="Times New Roman"/>
        <family val="1"/>
      </rPr>
      <t xml:space="preserve"> Relief u/s 89(1) [Where applicable]</t>
    </r>
  </si>
  <si>
    <t>U/s 10 (13A)</t>
  </si>
  <si>
    <t>U/s 16 (iii)</t>
  </si>
  <si>
    <t>U/s 80 EE</t>
  </si>
  <si>
    <t>INCOME TAX STATEMENT FOR THE FINANCIAL YEAR 2017-18 ( A.Y 2018-19 )</t>
  </si>
  <si>
    <t>MONTH / YEAR</t>
  </si>
  <si>
    <t>COCHIN-16.</t>
  </si>
  <si>
    <r>
      <t xml:space="preserve">DONATION TO </t>
    </r>
    <r>
      <rPr>
        <b/>
        <sz val="9"/>
        <color indexed="10"/>
        <rFont val="Arial Black"/>
        <family val="2"/>
      </rPr>
      <t>CHIEF MINISTER'S RELIEF FUND</t>
    </r>
    <r>
      <rPr>
        <b/>
        <sz val="9"/>
        <rFont val="Arial"/>
        <family val="2"/>
      </rPr>
      <t xml:space="preserve"> [U/s 80G (2)(iii hf)] - "OCKHI"</t>
    </r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</si>
  <si>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</si>
  <si>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</si>
  <si>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</si>
  <si>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</si>
  <si>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</si>
  <si>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</si>
  <si>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</si>
  <si>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</si>
  <si>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</si>
  <si>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</si>
  <si>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</si>
  <si>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</si>
  <si>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NO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</si>
</sst>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[$-409]d\-mmm\-yyyy;@"/>
    <numFmt numFmtId="174" formatCode="00000"/>
    <numFmt numFmtId="175" formatCode="[$-409]dddd\,\ mmmm\ dd\,\ yyyy"/>
  </numFmts>
  <fonts count="8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sz val="12"/>
      <color indexed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color indexed="8"/>
      <name val="Book Antiqua"/>
      <family val="2"/>
    </font>
    <font>
      <b/>
      <sz val="9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0"/>
      <color indexed="8"/>
      <name val="Book Antiqua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b/>
      <u val="single"/>
      <sz val="11"/>
      <color indexed="8"/>
      <name val="Book Antiqua"/>
      <family val="1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53"/>
      <name val="Arial"/>
      <family val="2"/>
    </font>
    <font>
      <b/>
      <sz val="9"/>
      <color indexed="61"/>
      <name val="Arial"/>
      <family val="2"/>
    </font>
    <font>
      <b/>
      <u val="single"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3"/>
      <name val="Arial"/>
      <family val="2"/>
    </font>
    <font>
      <b/>
      <sz val="9"/>
      <color indexed="16"/>
      <name val="Arial"/>
      <family val="2"/>
    </font>
    <font>
      <b/>
      <sz val="6"/>
      <color indexed="41"/>
      <name val="Arial"/>
      <family val="2"/>
    </font>
    <font>
      <b/>
      <sz val="8"/>
      <color indexed="12"/>
      <name val="Arial"/>
      <family val="2"/>
    </font>
    <font>
      <b/>
      <sz val="6"/>
      <color indexed="22"/>
      <name val="Arial"/>
      <family val="2"/>
    </font>
    <font>
      <sz val="7"/>
      <color indexed="22"/>
      <name val="Arial"/>
      <family val="2"/>
    </font>
    <font>
      <b/>
      <sz val="9"/>
      <color indexed="12"/>
      <name val="Arial"/>
      <family val="2"/>
    </font>
    <font>
      <b/>
      <sz val="8"/>
      <color indexed="14"/>
      <name val="Arial"/>
      <family val="2"/>
    </font>
    <font>
      <b/>
      <sz val="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8"/>
      <name val="Batang"/>
      <family val="1"/>
    </font>
    <font>
      <b/>
      <sz val="9"/>
      <color indexed="13"/>
      <name val="Arial"/>
      <family val="2"/>
    </font>
    <font>
      <b/>
      <sz val="9.5"/>
      <name val="Arial"/>
      <family val="2"/>
    </font>
    <font>
      <b/>
      <sz val="9"/>
      <color indexed="12"/>
      <name val="Tahoma"/>
      <family val="2"/>
    </font>
    <font>
      <b/>
      <u val="single"/>
      <sz val="9"/>
      <color indexed="14"/>
      <name val="Tahoma"/>
      <family val="2"/>
    </font>
    <font>
      <b/>
      <sz val="9"/>
      <color indexed="33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Arial Black"/>
      <family val="2"/>
    </font>
    <font>
      <b/>
      <sz val="4.5"/>
      <name val="Arial Black"/>
      <family val="2"/>
    </font>
    <font>
      <b/>
      <sz val="8.5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51" fillId="3" borderId="0" applyNumberFormat="0" applyBorder="0" applyAlignment="0" applyProtection="0"/>
    <xf numFmtId="0" fontId="55" fillId="20" borderId="1" applyNumberFormat="0" applyAlignment="0" applyProtection="0"/>
    <xf numFmtId="0" fontId="5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3" fillId="7" borderId="1" applyNumberFormat="0" applyAlignment="0" applyProtection="0"/>
    <xf numFmtId="0" fontId="56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7" fillId="7" borderId="10" xfId="0" applyFont="1" applyFill="1" applyBorder="1" applyAlignment="1" applyProtection="1">
      <alignment horizontal="center" vertical="center" shrinkToFit="1"/>
      <protection hidden="1"/>
    </xf>
    <xf numFmtId="14" fontId="3" fillId="7" borderId="10" xfId="0" applyNumberFormat="1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/>
      <protection hidden="1"/>
    </xf>
    <xf numFmtId="0" fontId="3" fillId="7" borderId="11" xfId="0" applyNumberFormat="1" applyFont="1" applyFill="1" applyBorder="1" applyAlignment="1" applyProtection="1">
      <alignment horizontal="center"/>
      <protection hidden="1"/>
    </xf>
    <xf numFmtId="0" fontId="3" fillId="7" borderId="12" xfId="0" applyNumberFormat="1" applyFont="1" applyFill="1" applyBorder="1" applyAlignment="1" applyProtection="1">
      <alignment horizontal="center"/>
      <protection hidden="1"/>
    </xf>
    <xf numFmtId="0" fontId="6" fillId="7" borderId="10" xfId="0" applyNumberFormat="1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/>
      <protection hidden="1"/>
    </xf>
    <xf numFmtId="0" fontId="7" fillId="7" borderId="12" xfId="0" applyFont="1" applyFill="1" applyBorder="1" applyAlignment="1" applyProtection="1">
      <alignment shrinkToFit="1"/>
      <protection hidden="1"/>
    </xf>
    <xf numFmtId="0" fontId="3" fillId="7" borderId="12" xfId="0" applyNumberFormat="1" applyFont="1" applyFill="1" applyBorder="1" applyAlignment="1" applyProtection="1">
      <alignment horizontal="center"/>
      <protection hidden="1"/>
    </xf>
    <xf numFmtId="0" fontId="21" fillId="7" borderId="12" xfId="0" applyFont="1" applyFill="1" applyBorder="1" applyAlignment="1" applyProtection="1">
      <alignment horizontal="center" vertical="center"/>
      <protection hidden="1"/>
    </xf>
    <xf numFmtId="0" fontId="25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alignment horizontal="center"/>
      <protection hidden="1"/>
    </xf>
    <xf numFmtId="0" fontId="15" fillId="7" borderId="15" xfId="0" applyFont="1" applyFill="1" applyBorder="1" applyAlignment="1" applyProtection="1">
      <alignment horizontal="center"/>
      <protection hidden="1"/>
    </xf>
    <xf numFmtId="0" fontId="6" fillId="8" borderId="16" xfId="0" applyFont="1" applyFill="1" applyBorder="1" applyAlignment="1" applyProtection="1">
      <alignment horizontal="center"/>
      <protection hidden="1"/>
    </xf>
    <xf numFmtId="0" fontId="6" fillId="7" borderId="17" xfId="0" applyFont="1" applyFill="1" applyBorder="1" applyAlignment="1" applyProtection="1">
      <alignment horizontal="center"/>
      <protection hidden="1"/>
    </xf>
    <xf numFmtId="0" fontId="2" fillId="20" borderId="0" xfId="0" applyFont="1" applyFill="1" applyAlignment="1">
      <alignment/>
    </xf>
    <xf numFmtId="0" fontId="2" fillId="20" borderId="0" xfId="0" applyFont="1" applyFill="1" applyAlignment="1" quotePrefix="1">
      <alignment/>
    </xf>
    <xf numFmtId="0" fontId="3" fillId="0" borderId="11" xfId="0" applyNumberFormat="1" applyFont="1" applyFill="1" applyBorder="1" applyAlignment="1" applyProtection="1">
      <alignment horizontal="center"/>
      <protection hidden="1"/>
    </xf>
    <xf numFmtId="0" fontId="3" fillId="0" borderId="12" xfId="0" applyNumberFormat="1" applyFont="1" applyFill="1" applyBorder="1" applyAlignment="1" applyProtection="1">
      <alignment horizontal="center"/>
      <protection hidden="1"/>
    </xf>
    <xf numFmtId="0" fontId="3" fillId="0" borderId="18" xfId="0" applyNumberFormat="1" applyFont="1" applyFill="1" applyBorder="1" applyAlignment="1" applyProtection="1">
      <alignment horizontal="center"/>
      <protection hidden="1"/>
    </xf>
    <xf numFmtId="0" fontId="2" fillId="0" borderId="19" xfId="0" applyNumberFormat="1" applyFont="1" applyFill="1" applyBorder="1" applyAlignment="1" applyProtection="1">
      <alignment/>
      <protection hidden="1"/>
    </xf>
    <xf numFmtId="0" fontId="3" fillId="0" borderId="18" xfId="0" applyNumberFormat="1" applyFont="1" applyFill="1" applyBorder="1" applyAlignment="1" applyProtection="1">
      <alignment horizontal="center"/>
      <protection hidden="1"/>
    </xf>
    <xf numFmtId="0" fontId="2" fillId="0" borderId="20" xfId="0" applyNumberFormat="1" applyFont="1" applyFill="1" applyBorder="1" applyAlignment="1" applyProtection="1">
      <alignment/>
      <protection hidden="1"/>
    </xf>
    <xf numFmtId="0" fontId="2" fillId="0" borderId="16" xfId="0" applyNumberFormat="1" applyFont="1" applyFill="1" applyBorder="1" applyAlignment="1" applyProtection="1">
      <alignment/>
      <protection hidden="1"/>
    </xf>
    <xf numFmtId="0" fontId="3" fillId="0" borderId="21" xfId="0" applyNumberFormat="1" applyFont="1" applyFill="1" applyBorder="1" applyAlignment="1" applyProtection="1">
      <alignment horizontal="center"/>
      <protection hidden="1"/>
    </xf>
    <xf numFmtId="0" fontId="2" fillId="0" borderId="10" xfId="0" applyNumberFormat="1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22" xfId="0" applyNumberFormat="1" applyFont="1" applyFill="1" applyBorder="1" applyAlignment="1" applyProtection="1">
      <alignment horizontal="center"/>
      <protection hidden="1"/>
    </xf>
    <xf numFmtId="0" fontId="24" fillId="0" borderId="23" xfId="0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12" xfId="0" applyNumberFormat="1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2" fillId="0" borderId="22" xfId="0" applyNumberFormat="1" applyFont="1" applyFill="1" applyBorder="1" applyAlignment="1" applyProtection="1">
      <alignment/>
      <protection hidden="1"/>
    </xf>
    <xf numFmtId="0" fontId="2" fillId="0" borderId="23" xfId="0" applyNumberFormat="1" applyFont="1" applyFill="1" applyBorder="1" applyAlignment="1" applyProtection="1">
      <alignment/>
      <protection hidden="1"/>
    </xf>
    <xf numFmtId="0" fontId="2" fillId="0" borderId="25" xfId="0" applyNumberFormat="1" applyFont="1" applyFill="1" applyBorder="1" applyAlignment="1" applyProtection="1">
      <alignment/>
      <protection hidden="1"/>
    </xf>
    <xf numFmtId="0" fontId="2" fillId="0" borderId="26" xfId="0" applyNumberFormat="1" applyFont="1" applyFill="1" applyBorder="1" applyAlignment="1" applyProtection="1">
      <alignment/>
      <protection hidden="1"/>
    </xf>
    <xf numFmtId="0" fontId="2" fillId="0" borderId="27" xfId="0" applyNumberFormat="1" applyFont="1" applyFill="1" applyBorder="1" applyAlignment="1" applyProtection="1">
      <alignment/>
      <protection hidden="1"/>
    </xf>
    <xf numFmtId="0" fontId="2" fillId="0" borderId="28" xfId="0" applyNumberFormat="1" applyFont="1" applyFill="1" applyBorder="1" applyAlignment="1" applyProtection="1">
      <alignment/>
      <protection hidden="1"/>
    </xf>
    <xf numFmtId="0" fontId="2" fillId="0" borderId="29" xfId="0" applyNumberFormat="1" applyFont="1" applyFill="1" applyBorder="1" applyAlignment="1" applyProtection="1">
      <alignment/>
      <protection hidden="1"/>
    </xf>
    <xf numFmtId="0" fontId="2" fillId="0" borderId="24" xfId="0" applyNumberFormat="1" applyFont="1" applyFill="1" applyBorder="1" applyAlignment="1" applyProtection="1">
      <alignment/>
      <protection hidden="1"/>
    </xf>
    <xf numFmtId="0" fontId="11" fillId="7" borderId="12" xfId="0" applyFont="1" applyFill="1" applyBorder="1" applyAlignment="1" applyProtection="1">
      <alignment/>
      <protection hidden="1"/>
    </xf>
    <xf numFmtId="0" fontId="30" fillId="0" borderId="22" xfId="0" applyFont="1" applyFill="1" applyBorder="1" applyAlignment="1" applyProtection="1">
      <alignment/>
      <protection hidden="1"/>
    </xf>
    <xf numFmtId="0" fontId="3" fillId="0" borderId="30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14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0" applyNumberFormat="1" applyFont="1" applyFill="1" applyBorder="1" applyAlignment="1" applyProtection="1" quotePrefix="1">
      <alignment horizontal="center" vertical="center" wrapText="1"/>
      <protection hidden="1"/>
    </xf>
    <xf numFmtId="0" fontId="3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3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35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2" fillId="0" borderId="36" xfId="0" applyFont="1" applyFill="1" applyBorder="1" applyAlignment="1" applyProtection="1">
      <alignment horizontal="right"/>
      <protection hidden="1"/>
    </xf>
    <xf numFmtId="0" fontId="2" fillId="0" borderId="37" xfId="0" applyFont="1" applyFill="1" applyBorder="1" applyAlignment="1" applyProtection="1">
      <alignment horizontal="right"/>
      <protection hidden="1"/>
    </xf>
    <xf numFmtId="174" fontId="2" fillId="0" borderId="37" xfId="0" applyNumberFormat="1" applyFont="1" applyFill="1" applyBorder="1" applyAlignment="1" applyProtection="1">
      <alignment horizontal="right"/>
      <protection hidden="1"/>
    </xf>
    <xf numFmtId="0" fontId="16" fillId="0" borderId="34" xfId="0" applyFont="1" applyFill="1" applyBorder="1" applyAlignment="1" applyProtection="1">
      <alignment horizontal="right" vertical="center"/>
      <protection hidden="1"/>
    </xf>
    <xf numFmtId="0" fontId="3" fillId="0" borderId="36" xfId="0" applyFont="1" applyFill="1" applyBorder="1" applyAlignment="1" applyProtection="1">
      <alignment horizontal="left"/>
      <protection hidden="1"/>
    </xf>
    <xf numFmtId="0" fontId="3" fillId="0" borderId="27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37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shrinkToFit="1"/>
      <protection hidden="1"/>
    </xf>
    <xf numFmtId="0" fontId="2" fillId="0" borderId="23" xfId="0" applyFont="1" applyFill="1" applyBorder="1" applyAlignment="1" applyProtection="1">
      <alignment/>
      <protection hidden="1"/>
    </xf>
    <xf numFmtId="0" fontId="2" fillId="0" borderId="34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2" fillId="0" borderId="38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16" fillId="0" borderId="21" xfId="0" applyFont="1" applyFill="1" applyBorder="1" applyAlignment="1" applyProtection="1">
      <alignment/>
      <protection hidden="1"/>
    </xf>
    <xf numFmtId="0" fontId="19" fillId="0" borderId="21" xfId="0" applyFont="1" applyFill="1" applyBorder="1" applyAlignment="1" applyProtection="1">
      <alignment vertical="center"/>
      <protection hidden="1"/>
    </xf>
    <xf numFmtId="0" fontId="19" fillId="0" borderId="22" xfId="0" applyFont="1" applyFill="1" applyBorder="1" applyAlignment="1" applyProtection="1">
      <alignment vertical="center"/>
      <protection hidden="1"/>
    </xf>
    <xf numFmtId="0" fontId="3" fillId="0" borderId="34" xfId="0" applyFont="1" applyFill="1" applyBorder="1" applyAlignment="1" applyProtection="1">
      <alignment/>
      <protection hidden="1"/>
    </xf>
    <xf numFmtId="0" fontId="21" fillId="0" borderId="21" xfId="0" applyFont="1" applyFill="1" applyBorder="1" applyAlignment="1" applyProtection="1">
      <alignment vertical="center"/>
      <protection hidden="1"/>
    </xf>
    <xf numFmtId="0" fontId="21" fillId="0" borderId="22" xfId="0" applyFont="1" applyFill="1" applyBorder="1" applyAlignment="1" applyProtection="1">
      <alignment vertical="center"/>
      <protection hidden="1"/>
    </xf>
    <xf numFmtId="0" fontId="19" fillId="0" borderId="12" xfId="0" applyFont="1" applyFill="1" applyBorder="1" applyAlignment="1" applyProtection="1">
      <alignment horizontal="left" vertical="center"/>
      <protection hidden="1"/>
    </xf>
    <xf numFmtId="0" fontId="21" fillId="0" borderId="21" xfId="0" applyFont="1" applyFill="1" applyBorder="1" applyAlignment="1" applyProtection="1">
      <alignment horizontal="left" vertical="center"/>
      <protection hidden="1"/>
    </xf>
    <xf numFmtId="0" fontId="25" fillId="0" borderId="21" xfId="0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/>
      <protection hidden="1"/>
    </xf>
    <xf numFmtId="0" fontId="3" fillId="0" borderId="38" xfId="0" applyFont="1" applyFill="1" applyBorder="1" applyAlignment="1" applyProtection="1">
      <alignment/>
      <protection hidden="1"/>
    </xf>
    <xf numFmtId="0" fontId="3" fillId="0" borderId="40" xfId="0" applyFont="1" applyFill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2" fillId="0" borderId="41" xfId="0" applyFont="1" applyFill="1" applyBorder="1" applyAlignment="1" applyProtection="1">
      <alignment/>
      <protection hidden="1"/>
    </xf>
    <xf numFmtId="0" fontId="3" fillId="0" borderId="42" xfId="0" applyFont="1" applyFill="1" applyBorder="1" applyAlignment="1" applyProtection="1">
      <alignment horizontal="left" vertical="center" shrinkToFit="1"/>
      <protection hidden="1"/>
    </xf>
    <xf numFmtId="14" fontId="7" fillId="0" borderId="42" xfId="0" applyNumberFormat="1" applyFont="1" applyFill="1" applyBorder="1" applyAlignment="1" applyProtection="1">
      <alignment horizontal="left" vertical="center"/>
      <protection hidden="1"/>
    </xf>
    <xf numFmtId="0" fontId="3" fillId="0" borderId="42" xfId="0" applyFont="1" applyFill="1" applyBorder="1" applyAlignment="1" applyProtection="1">
      <alignment/>
      <protection hidden="1"/>
    </xf>
    <xf numFmtId="0" fontId="8" fillId="0" borderId="42" xfId="0" applyFont="1" applyFill="1" applyBorder="1" applyAlignment="1" applyProtection="1">
      <alignment/>
      <protection hidden="1"/>
    </xf>
    <xf numFmtId="0" fontId="2" fillId="0" borderId="43" xfId="0" applyFont="1" applyFill="1" applyBorder="1" applyAlignment="1" applyProtection="1">
      <alignment/>
      <protection hidden="1"/>
    </xf>
    <xf numFmtId="0" fontId="24" fillId="0" borderId="22" xfId="0" applyFont="1" applyFill="1" applyBorder="1" applyAlignment="1" applyProtection="1">
      <alignment/>
      <protection hidden="1"/>
    </xf>
    <xf numFmtId="0" fontId="28" fillId="20" borderId="0" xfId="0" applyFont="1" applyFill="1" applyBorder="1" applyAlignment="1" applyProtection="1">
      <alignment horizontal="left"/>
      <protection hidden="1"/>
    </xf>
    <xf numFmtId="0" fontId="34" fillId="20" borderId="0" xfId="0" applyFont="1" applyFill="1" applyBorder="1" applyAlignment="1" applyProtection="1">
      <alignment horizontal="left"/>
      <protection hidden="1"/>
    </xf>
    <xf numFmtId="0" fontId="3" fillId="8" borderId="12" xfId="0" applyFont="1" applyFill="1" applyBorder="1" applyAlignment="1" applyProtection="1">
      <alignment horizontal="center"/>
      <protection hidden="1"/>
    </xf>
    <xf numFmtId="0" fontId="3" fillId="0" borderId="39" xfId="0" applyFont="1" applyFill="1" applyBorder="1" applyAlignment="1" applyProtection="1">
      <alignment/>
      <protection hidden="1"/>
    </xf>
    <xf numFmtId="0" fontId="2" fillId="0" borderId="40" xfId="0" applyFont="1" applyFill="1" applyBorder="1" applyAlignment="1" applyProtection="1">
      <alignment/>
      <protection hidden="1"/>
    </xf>
    <xf numFmtId="0" fontId="2" fillId="0" borderId="44" xfId="0" applyFont="1" applyFill="1" applyBorder="1" applyAlignment="1" applyProtection="1">
      <alignment/>
      <protection hidden="1"/>
    </xf>
    <xf numFmtId="0" fontId="3" fillId="2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7" borderId="21" xfId="0" applyFont="1" applyFill="1" applyBorder="1" applyAlignment="1" applyProtection="1">
      <alignment horizontal="center"/>
      <protection hidden="1"/>
    </xf>
    <xf numFmtId="0" fontId="7" fillId="0" borderId="31" xfId="0" applyFont="1" applyFill="1" applyBorder="1" applyAlignment="1" applyProtection="1">
      <alignment horizontal="center"/>
      <protection hidden="1"/>
    </xf>
    <xf numFmtId="0" fontId="17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wrapText="1"/>
      <protection hidden="1"/>
    </xf>
    <xf numFmtId="0" fontId="11" fillId="0" borderId="34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justify"/>
      <protection hidden="1"/>
    </xf>
    <xf numFmtId="0" fontId="1" fillId="0" borderId="19" xfId="0" applyFont="1" applyFill="1" applyBorder="1" applyAlignment="1" applyProtection="1">
      <alignment horizontal="left" vertical="justify"/>
      <protection hidden="1"/>
    </xf>
    <xf numFmtId="0" fontId="36" fillId="20" borderId="0" xfId="0" applyFont="1" applyFill="1" applyBorder="1" applyAlignment="1" applyProtection="1">
      <alignment/>
      <protection hidden="1"/>
    </xf>
    <xf numFmtId="0" fontId="2" fillId="20" borderId="0" xfId="0" applyFont="1" applyFill="1" applyAlignment="1" applyProtection="1">
      <alignment horizontal="center"/>
      <protection hidden="1"/>
    </xf>
    <xf numFmtId="0" fontId="37" fillId="20" borderId="0" xfId="0" applyFont="1" applyFill="1" applyAlignment="1" applyProtection="1">
      <alignment horizontal="left"/>
      <protection hidden="1"/>
    </xf>
    <xf numFmtId="0" fontId="12" fillId="20" borderId="0" xfId="0" applyFont="1" applyFill="1" applyAlignment="1" applyProtection="1">
      <alignment horizontal="center"/>
      <protection hidden="1"/>
    </xf>
    <xf numFmtId="0" fontId="28" fillId="20" borderId="0" xfId="0" applyFont="1" applyFill="1" applyAlignment="1" applyProtection="1" quotePrefix="1">
      <alignment horizontal="left"/>
      <protection hidden="1"/>
    </xf>
    <xf numFmtId="0" fontId="11" fillId="20" borderId="0" xfId="0" applyFont="1" applyFill="1" applyAlignment="1" applyProtection="1">
      <alignment horizontal="center"/>
      <protection hidden="1"/>
    </xf>
    <xf numFmtId="0" fontId="28" fillId="20" borderId="0" xfId="0" applyFont="1" applyFill="1" applyBorder="1" applyAlignment="1" applyProtection="1">
      <alignment horizontal="center"/>
      <protection hidden="1"/>
    </xf>
    <xf numFmtId="0" fontId="12" fillId="20" borderId="0" xfId="0" applyFont="1" applyFill="1" applyBorder="1" applyAlignment="1" applyProtection="1">
      <alignment horizontal="center"/>
      <protection hidden="1"/>
    </xf>
    <xf numFmtId="0" fontId="2" fillId="20" borderId="0" xfId="0" applyFont="1" applyFill="1" applyBorder="1" applyAlignment="1" applyProtection="1">
      <alignment horizontal="center"/>
      <protection hidden="1"/>
    </xf>
    <xf numFmtId="0" fontId="12" fillId="20" borderId="38" xfId="0" applyFont="1" applyFill="1" applyBorder="1" applyAlignment="1" applyProtection="1">
      <alignment horizontal="center"/>
      <protection hidden="1"/>
    </xf>
    <xf numFmtId="0" fontId="11" fillId="20" borderId="0" xfId="0" applyFont="1" applyFill="1" applyBorder="1" applyAlignment="1" applyProtection="1">
      <alignment horizontal="center"/>
      <protection hidden="1"/>
    </xf>
    <xf numFmtId="0" fontId="12" fillId="20" borderId="0" xfId="0" applyFont="1" applyFill="1" applyAlignment="1" applyProtection="1">
      <alignment horizontal="left"/>
      <protection hidden="1"/>
    </xf>
    <xf numFmtId="0" fontId="3" fillId="8" borderId="45" xfId="0" applyFont="1" applyFill="1" applyBorder="1" applyAlignment="1" applyProtection="1">
      <alignment horizontal="center"/>
      <protection hidden="1"/>
    </xf>
    <xf numFmtId="0" fontId="38" fillId="20" borderId="0" xfId="0" applyFont="1" applyFill="1" applyAlignment="1" applyProtection="1">
      <alignment horizontal="left"/>
      <protection hidden="1"/>
    </xf>
    <xf numFmtId="0" fontId="39" fillId="20" borderId="0" xfId="0" applyFont="1" applyFill="1" applyBorder="1" applyAlignment="1" applyProtection="1">
      <alignment horizontal="center"/>
      <protection hidden="1"/>
    </xf>
    <xf numFmtId="0" fontId="28" fillId="20" borderId="0" xfId="0" applyFont="1" applyFill="1" applyAlignment="1" applyProtection="1">
      <alignment horizontal="left"/>
      <protection hidden="1"/>
    </xf>
    <xf numFmtId="0" fontId="3" fillId="20" borderId="0" xfId="0" applyFont="1" applyFill="1" applyAlignment="1" applyProtection="1">
      <alignment horizontal="left"/>
      <protection hidden="1"/>
    </xf>
    <xf numFmtId="0" fontId="11" fillId="22" borderId="46" xfId="0" applyFont="1" applyFill="1" applyBorder="1" applyAlignment="1" applyProtection="1">
      <alignment/>
      <protection hidden="1"/>
    </xf>
    <xf numFmtId="0" fontId="11" fillId="22" borderId="47" xfId="0" applyFont="1" applyFill="1" applyBorder="1" applyAlignment="1" applyProtection="1">
      <alignment/>
      <protection hidden="1"/>
    </xf>
    <xf numFmtId="0" fontId="3" fillId="7" borderId="11" xfId="0" applyFont="1" applyFill="1" applyBorder="1" applyAlignment="1" applyProtection="1">
      <alignment horizontal="center"/>
      <protection hidden="1"/>
    </xf>
    <xf numFmtId="0" fontId="41" fillId="20" borderId="0" xfId="0" applyFont="1" applyFill="1" applyBorder="1" applyAlignment="1" applyProtection="1">
      <alignment horizontal="center"/>
      <protection hidden="1"/>
    </xf>
    <xf numFmtId="0" fontId="42" fillId="20" borderId="0" xfId="0" applyFont="1" applyFill="1" applyAlignment="1" applyProtection="1">
      <alignment horizontal="center"/>
      <protection hidden="1"/>
    </xf>
    <xf numFmtId="0" fontId="25" fillId="7" borderId="10" xfId="0" applyFont="1" applyFill="1" applyBorder="1" applyAlignment="1" applyProtection="1">
      <alignment horizontal="center" vertical="center"/>
      <protection hidden="1"/>
    </xf>
    <xf numFmtId="0" fontId="21" fillId="7" borderId="10" xfId="0" applyFont="1" applyFill="1" applyBorder="1" applyAlignment="1" applyProtection="1">
      <alignment vertical="center"/>
      <protection hidden="1"/>
    </xf>
    <xf numFmtId="0" fontId="11" fillId="20" borderId="0" xfId="0" applyFont="1" applyFill="1" applyBorder="1" applyAlignment="1" applyProtection="1">
      <alignment horizontal="left"/>
      <protection hidden="1"/>
    </xf>
    <xf numFmtId="0" fontId="45" fillId="20" borderId="0" xfId="0" applyFont="1" applyFill="1" applyBorder="1" applyAlignment="1" applyProtection="1">
      <alignment horizontal="center"/>
      <protection hidden="1"/>
    </xf>
    <xf numFmtId="0" fontId="35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left"/>
      <protection hidden="1"/>
    </xf>
    <xf numFmtId="0" fontId="3" fillId="22" borderId="48" xfId="0" applyFont="1" applyFill="1" applyBorder="1" applyAlignment="1" applyProtection="1">
      <alignment horizontal="center" vertical="center"/>
      <protection hidden="1"/>
    </xf>
    <xf numFmtId="0" fontId="3" fillId="22" borderId="49" xfId="0" applyFont="1" applyFill="1" applyBorder="1" applyAlignment="1" applyProtection="1">
      <alignment horizontal="center" vertical="center"/>
      <protection hidden="1"/>
    </xf>
    <xf numFmtId="0" fontId="4" fillId="20" borderId="0" xfId="0" applyFont="1" applyFill="1" applyBorder="1" applyAlignment="1" applyProtection="1">
      <alignment/>
      <protection hidden="1"/>
    </xf>
    <xf numFmtId="0" fontId="3" fillId="0" borderId="34" xfId="0" applyFont="1" applyFill="1" applyBorder="1" applyAlignment="1" applyProtection="1">
      <alignment horizontal="center"/>
      <protection hidden="1"/>
    </xf>
    <xf numFmtId="0" fontId="3" fillId="8" borderId="12" xfId="0" applyFont="1" applyFill="1" applyBorder="1" applyAlignment="1" applyProtection="1">
      <alignment horizontal="center" shrinkToFit="1"/>
      <protection hidden="1"/>
    </xf>
    <xf numFmtId="0" fontId="3" fillId="8" borderId="10" xfId="0" applyFont="1" applyFill="1" applyBorder="1" applyAlignment="1" applyProtection="1">
      <alignment horizontal="center" shrinkToFit="1"/>
      <protection hidden="1"/>
    </xf>
    <xf numFmtId="0" fontId="7" fillId="0" borderId="50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shrinkToFit="1"/>
      <protection hidden="1"/>
    </xf>
    <xf numFmtId="0" fontId="7" fillId="8" borderId="10" xfId="0" applyFont="1" applyFill="1" applyBorder="1" applyAlignment="1" applyProtection="1">
      <alignment horizontal="center" shrinkToFit="1"/>
      <protection hidden="1"/>
    </xf>
    <xf numFmtId="0" fontId="7" fillId="0" borderId="51" xfId="0" applyFont="1" applyFill="1" applyBorder="1" applyAlignment="1" applyProtection="1">
      <alignment horizontal="center" vertical="center"/>
      <protection hidden="1"/>
    </xf>
    <xf numFmtId="0" fontId="3" fillId="8" borderId="23" xfId="0" applyFont="1" applyFill="1" applyBorder="1" applyAlignment="1" applyProtection="1">
      <alignment horizontal="center" shrinkToFi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14" fontId="3" fillId="0" borderId="12" xfId="0" applyNumberFormat="1" applyFont="1" applyFill="1" applyBorder="1" applyAlignment="1" applyProtection="1">
      <alignment horizontal="center" shrinkToFit="1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3" fillId="6" borderId="52" xfId="0" applyFont="1" applyFill="1" applyBorder="1" applyAlignment="1" applyProtection="1" quotePrefix="1">
      <alignment horizontal="center"/>
      <protection hidden="1"/>
    </xf>
    <xf numFmtId="0" fontId="3" fillId="8" borderId="53" xfId="0" applyFont="1" applyFill="1" applyBorder="1" applyAlignment="1" applyProtection="1">
      <alignment horizontal="center"/>
      <protection hidden="1"/>
    </xf>
    <xf numFmtId="0" fontId="5" fillId="0" borderId="54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center"/>
      <protection hidden="1"/>
    </xf>
    <xf numFmtId="0" fontId="3" fillId="0" borderId="56" xfId="0" applyFont="1" applyFill="1" applyBorder="1" applyAlignment="1" applyProtection="1">
      <alignment horizontal="center"/>
      <protection hidden="1"/>
    </xf>
    <xf numFmtId="0" fontId="3" fillId="20" borderId="0" xfId="0" applyFont="1" applyFill="1" applyAlignment="1" applyProtection="1" quotePrefix="1">
      <alignment horizontal="left"/>
      <protection hidden="1"/>
    </xf>
    <xf numFmtId="0" fontId="8" fillId="22" borderId="48" xfId="0" applyFont="1" applyFill="1" applyBorder="1" applyAlignment="1" applyProtection="1">
      <alignment horizontal="center" vertical="center"/>
      <protection hidden="1"/>
    </xf>
    <xf numFmtId="0" fontId="8" fillId="22" borderId="49" xfId="0" applyFont="1" applyFill="1" applyBorder="1" applyAlignment="1" applyProtection="1">
      <alignment horizontal="center" vertical="center"/>
      <protection hidden="1"/>
    </xf>
    <xf numFmtId="0" fontId="3" fillId="24" borderId="17" xfId="0" applyFont="1" applyFill="1" applyBorder="1" applyAlignment="1" applyProtection="1">
      <alignment horizontal="center"/>
      <protection hidden="1"/>
    </xf>
    <xf numFmtId="0" fontId="3" fillId="25" borderId="17" xfId="0" applyFont="1" applyFill="1" applyBorder="1" applyAlignment="1" applyProtection="1">
      <alignment horizontal="center"/>
      <protection hidden="1"/>
    </xf>
    <xf numFmtId="0" fontId="3" fillId="26" borderId="17" xfId="0" applyFont="1" applyFill="1" applyBorder="1" applyAlignment="1" applyProtection="1">
      <alignment horizontal="center"/>
      <protection hidden="1"/>
    </xf>
    <xf numFmtId="0" fontId="3" fillId="26" borderId="57" xfId="0" applyFont="1" applyFill="1" applyBorder="1" applyAlignment="1" applyProtection="1">
      <alignment horizontal="center"/>
      <protection hidden="1"/>
    </xf>
    <xf numFmtId="0" fontId="70" fillId="20" borderId="0" xfId="0" applyFont="1" applyFill="1" applyAlignment="1" applyProtection="1">
      <alignment horizontal="left"/>
      <protection hidden="1"/>
    </xf>
    <xf numFmtId="0" fontId="3" fillId="8" borderId="17" xfId="0" applyNumberFormat="1" applyFont="1" applyFill="1" applyBorder="1" applyAlignment="1" applyProtection="1">
      <alignment horizontal="center"/>
      <protection hidden="1"/>
    </xf>
    <xf numFmtId="0" fontId="3" fillId="8" borderId="58" xfId="0" applyNumberFormat="1" applyFont="1" applyFill="1" applyBorder="1" applyAlignment="1" applyProtection="1">
      <alignment horizontal="center"/>
      <protection hidden="1"/>
    </xf>
    <xf numFmtId="0" fontId="3" fillId="8" borderId="17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8" borderId="11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30" fillId="0" borderId="59" xfId="0" applyFont="1" applyFill="1" applyBorder="1" applyAlignment="1" applyProtection="1">
      <alignment/>
      <protection hidden="1"/>
    </xf>
    <xf numFmtId="0" fontId="3" fillId="0" borderId="59" xfId="0" applyFont="1" applyFill="1" applyBorder="1" applyAlignment="1" applyProtection="1">
      <alignment/>
      <protection hidden="1"/>
    </xf>
    <xf numFmtId="0" fontId="3" fillId="0" borderId="59" xfId="0" applyFont="1" applyFill="1" applyBorder="1" applyAlignment="1" applyProtection="1">
      <alignment horizontal="center"/>
      <protection hidden="1"/>
    </xf>
    <xf numFmtId="0" fontId="3" fillId="0" borderId="59" xfId="0" applyFont="1" applyFill="1" applyBorder="1" applyAlignment="1" applyProtection="1">
      <alignment horizontal="right"/>
      <protection hidden="1"/>
    </xf>
    <xf numFmtId="0" fontId="3" fillId="7" borderId="6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61" xfId="0" applyFont="1" applyFill="1" applyBorder="1" applyAlignment="1" applyProtection="1">
      <alignment horizontal="center"/>
      <protection hidden="1"/>
    </xf>
    <xf numFmtId="0" fontId="11" fillId="20" borderId="0" xfId="0" applyFont="1" applyFill="1" applyBorder="1" applyAlignment="1" applyProtection="1">
      <alignment/>
      <protection hidden="1"/>
    </xf>
    <xf numFmtId="0" fontId="3" fillId="0" borderId="38" xfId="0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33" fillId="20" borderId="0" xfId="0" applyFont="1" applyFill="1" applyAlignment="1" applyProtection="1">
      <alignment horizontal="center"/>
      <protection hidden="1"/>
    </xf>
    <xf numFmtId="0" fontId="3" fillId="8" borderId="35" xfId="0" applyFont="1" applyFill="1" applyBorder="1" applyAlignment="1" applyProtection="1">
      <alignment horizontal="center"/>
      <protection hidden="1"/>
    </xf>
    <xf numFmtId="0" fontId="3" fillId="0" borderId="37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37" xfId="0" applyFont="1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3" fillId="0" borderId="29" xfId="0" applyFont="1" applyFill="1" applyBorder="1" applyAlignment="1" applyProtection="1">
      <alignment/>
      <protection hidden="1"/>
    </xf>
    <xf numFmtId="0" fontId="3" fillId="0" borderId="62" xfId="0" applyFont="1" applyFill="1" applyBorder="1" applyAlignment="1" applyProtection="1">
      <alignment/>
      <protection hidden="1"/>
    </xf>
    <xf numFmtId="0" fontId="10" fillId="0" borderId="62" xfId="0" applyFont="1" applyFill="1" applyBorder="1" applyAlignment="1" applyProtection="1">
      <alignment horizontal="right"/>
      <protection hidden="1"/>
    </xf>
    <xf numFmtId="0" fontId="9" fillId="0" borderId="62" xfId="0" applyFont="1" applyFill="1" applyBorder="1" applyAlignment="1" applyProtection="1">
      <alignment horizontal="center"/>
      <protection hidden="1"/>
    </xf>
    <xf numFmtId="0" fontId="3" fillId="0" borderId="34" xfId="0" applyFont="1" applyFill="1" applyBorder="1" applyAlignment="1" applyProtection="1">
      <alignment/>
      <protection hidden="1"/>
    </xf>
    <xf numFmtId="0" fontId="3" fillId="0" borderId="62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/>
      <protection hidden="1"/>
    </xf>
    <xf numFmtId="0" fontId="3" fillId="0" borderId="22" xfId="0" applyFont="1" applyFill="1" applyBorder="1" applyAlignment="1" applyProtection="1">
      <alignment horizontal="right"/>
      <protection hidden="1"/>
    </xf>
    <xf numFmtId="0" fontId="24" fillId="0" borderId="22" xfId="0" applyFont="1" applyFill="1" applyBorder="1" applyAlignment="1" applyProtection="1">
      <alignment horizontal="center"/>
      <protection hidden="1"/>
    </xf>
    <xf numFmtId="0" fontId="32" fillId="0" borderId="22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40" xfId="0" applyFont="1" applyFill="1" applyBorder="1" applyAlignment="1" applyProtection="1">
      <alignment/>
      <protection hidden="1"/>
    </xf>
    <xf numFmtId="0" fontId="3" fillId="0" borderId="40" xfId="0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Alignment="1" applyProtection="1">
      <alignment horizontal="center"/>
      <protection hidden="1"/>
    </xf>
    <xf numFmtId="0" fontId="2" fillId="0" borderId="51" xfId="0" applyFont="1" applyFill="1" applyBorder="1" applyAlignment="1" applyProtection="1">
      <alignment horizontal="center"/>
      <protection hidden="1"/>
    </xf>
    <xf numFmtId="0" fontId="3" fillId="22" borderId="51" xfId="0" applyFont="1" applyFill="1" applyBorder="1" applyAlignment="1" applyProtection="1">
      <alignment horizontal="left"/>
      <protection hidden="1"/>
    </xf>
    <xf numFmtId="0" fontId="3" fillId="22" borderId="11" xfId="0" applyFont="1" applyFill="1" applyBorder="1" applyAlignment="1" applyProtection="1">
      <alignment horizontal="center"/>
      <protection hidden="1"/>
    </xf>
    <xf numFmtId="0" fontId="3" fillId="22" borderId="63" xfId="0" applyFont="1" applyFill="1" applyBorder="1" applyAlignment="1" applyProtection="1">
      <alignment horizontal="left"/>
      <protection hidden="1"/>
    </xf>
    <xf numFmtId="0" fontId="29" fillId="0" borderId="64" xfId="0" applyFont="1" applyFill="1" applyBorder="1" applyAlignment="1" applyProtection="1">
      <alignment horizontal="center" shrinkToFit="1"/>
      <protection hidden="1"/>
    </xf>
    <xf numFmtId="0" fontId="28" fillId="0" borderId="65" xfId="0" applyFont="1" applyFill="1" applyBorder="1" applyAlignment="1" applyProtection="1">
      <alignment/>
      <protection hidden="1"/>
    </xf>
    <xf numFmtId="0" fontId="3" fillId="22" borderId="66" xfId="0" applyFont="1" applyFill="1" applyBorder="1" applyAlignment="1" applyProtection="1">
      <alignment horizontal="center"/>
      <protection hidden="1"/>
    </xf>
    <xf numFmtId="0" fontId="3" fillId="20" borderId="0" xfId="0" applyFont="1" applyFill="1" applyAlignment="1" applyProtection="1">
      <alignment horizontal="center"/>
      <protection hidden="1"/>
    </xf>
    <xf numFmtId="22" fontId="2" fillId="20" borderId="0" xfId="0" applyNumberFormat="1" applyFont="1" applyFill="1" applyAlignment="1" applyProtection="1">
      <alignment horizontal="center"/>
      <protection hidden="1"/>
    </xf>
    <xf numFmtId="14" fontId="2" fillId="20" borderId="0" xfId="0" applyNumberFormat="1" applyFont="1" applyFill="1" applyAlignment="1" applyProtection="1">
      <alignment horizontal="center"/>
      <protection hidden="1"/>
    </xf>
    <xf numFmtId="0" fontId="11" fillId="7" borderId="12" xfId="0" applyFont="1" applyFill="1" applyBorder="1" applyAlignment="1" applyProtection="1">
      <alignment horizontal="center" vertical="center"/>
      <protection hidden="1"/>
    </xf>
    <xf numFmtId="0" fontId="3" fillId="27" borderId="67" xfId="0" applyFont="1" applyFill="1" applyBorder="1" applyAlignment="1" applyProtection="1">
      <alignment/>
      <protection hidden="1"/>
    </xf>
    <xf numFmtId="0" fontId="3" fillId="27" borderId="68" xfId="0" applyFont="1" applyFill="1" applyBorder="1" applyAlignment="1" applyProtection="1">
      <alignment/>
      <protection hidden="1"/>
    </xf>
    <xf numFmtId="0" fontId="3" fillId="27" borderId="69" xfId="0" applyFont="1" applyFill="1" applyBorder="1" applyAlignment="1" applyProtection="1">
      <alignment/>
      <protection hidden="1"/>
    </xf>
    <xf numFmtId="0" fontId="71" fillId="7" borderId="70" xfId="0" applyFont="1" applyFill="1" applyBorder="1" applyAlignment="1" applyProtection="1">
      <alignment horizontal="center"/>
      <protection hidden="1"/>
    </xf>
    <xf numFmtId="0" fontId="3" fillId="28" borderId="71" xfId="0" applyFont="1" applyFill="1" applyBorder="1" applyAlignment="1" applyProtection="1" quotePrefix="1">
      <alignment horizontal="left"/>
      <protection hidden="1"/>
    </xf>
    <xf numFmtId="0" fontId="3" fillId="28" borderId="72" xfId="0" applyFont="1" applyFill="1" applyBorder="1" applyAlignment="1" applyProtection="1" quotePrefix="1">
      <alignment horizontal="left"/>
      <protection hidden="1"/>
    </xf>
    <xf numFmtId="0" fontId="3" fillId="28" borderId="73" xfId="0" applyFont="1" applyFill="1" applyBorder="1" applyAlignment="1" applyProtection="1" quotePrefix="1">
      <alignment horizontal="left"/>
      <protection hidden="1"/>
    </xf>
    <xf numFmtId="0" fontId="3" fillId="29" borderId="74" xfId="0" applyFont="1" applyFill="1" applyBorder="1" applyAlignment="1" applyProtection="1">
      <alignment horizontal="center"/>
      <protection hidden="1"/>
    </xf>
    <xf numFmtId="0" fontId="32" fillId="0" borderId="19" xfId="0" applyFont="1" applyFill="1" applyBorder="1" applyAlignment="1" applyProtection="1">
      <alignment horizontal="center"/>
      <protection hidden="1"/>
    </xf>
    <xf numFmtId="0" fontId="3" fillId="7" borderId="11" xfId="0" applyFont="1" applyFill="1" applyBorder="1" applyAlignment="1" applyProtection="1">
      <alignment horizontal="center" vertic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17" fontId="6" fillId="22" borderId="75" xfId="0" applyNumberFormat="1" applyFont="1" applyFill="1" applyBorder="1" applyAlignment="1" applyProtection="1" quotePrefix="1">
      <alignment horizontal="center"/>
      <protection hidden="1"/>
    </xf>
    <xf numFmtId="1" fontId="3" fillId="7" borderId="12" xfId="0" applyNumberFormat="1" applyFont="1" applyFill="1" applyBorder="1" applyAlignment="1" applyProtection="1">
      <alignment horizontal="center" shrinkToFit="1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8" borderId="12" xfId="0" applyFont="1" applyFill="1" applyBorder="1" applyAlignment="1" applyProtection="1">
      <alignment horizontal="center" shrinkToFit="1"/>
      <protection hidden="1"/>
    </xf>
    <xf numFmtId="0" fontId="3" fillId="8" borderId="10" xfId="0" applyFont="1" applyFill="1" applyBorder="1" applyAlignment="1" applyProtection="1">
      <alignment horizontal="center" shrinkToFit="1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4" fillId="0" borderId="76" xfId="0" applyFont="1" applyFill="1" applyBorder="1" applyAlignment="1" applyProtection="1">
      <alignment horizontal="center"/>
      <protection hidden="1"/>
    </xf>
    <xf numFmtId="0" fontId="4" fillId="0" borderId="77" xfId="0" applyFont="1" applyFill="1" applyBorder="1" applyAlignment="1" applyProtection="1">
      <alignment horizontal="center"/>
      <protection hidden="1"/>
    </xf>
    <xf numFmtId="0" fontId="3" fillId="22" borderId="78" xfId="0" applyFont="1" applyFill="1" applyBorder="1" applyAlignment="1" applyProtection="1">
      <alignment horizontal="center" vertical="distributed"/>
      <protection hidden="1"/>
    </xf>
    <xf numFmtId="0" fontId="4" fillId="0" borderId="79" xfId="0" applyFont="1" applyFill="1" applyBorder="1" applyAlignment="1" applyProtection="1">
      <alignment horizontal="center"/>
      <protection hidden="1"/>
    </xf>
    <xf numFmtId="0" fontId="28" fillId="0" borderId="80" xfId="0" applyFont="1" applyFill="1" applyBorder="1" applyAlignment="1" applyProtection="1">
      <alignment horizontal="left"/>
      <protection hidden="1"/>
    </xf>
    <xf numFmtId="0" fontId="3" fillId="22" borderId="81" xfId="0" applyFont="1" applyFill="1" applyBorder="1" applyAlignment="1" applyProtection="1">
      <alignment horizontal="center" vertical="distributed"/>
      <protection hidden="1"/>
    </xf>
    <xf numFmtId="0" fontId="3" fillId="6" borderId="82" xfId="0" applyFont="1" applyFill="1" applyBorder="1" applyAlignment="1" applyProtection="1">
      <alignment horizontal="center"/>
      <protection hidden="1"/>
    </xf>
    <xf numFmtId="0" fontId="3" fillId="6" borderId="83" xfId="0" applyFont="1" applyFill="1" applyBorder="1" applyAlignment="1" applyProtection="1">
      <alignment horizontal="center"/>
      <protection hidden="1"/>
    </xf>
    <xf numFmtId="0" fontId="3" fillId="8" borderId="84" xfId="0" applyFont="1" applyFill="1" applyBorder="1" applyAlignment="1" applyProtection="1">
      <alignment horizontal="center"/>
      <protection hidden="1"/>
    </xf>
    <xf numFmtId="0" fontId="3" fillId="8" borderId="80" xfId="0" applyFont="1" applyFill="1" applyBorder="1" applyAlignment="1" applyProtection="1">
      <alignment horizontal="center"/>
      <protection hidden="1"/>
    </xf>
    <xf numFmtId="0" fontId="9" fillId="0" borderId="84" xfId="0" applyFont="1" applyFill="1" applyBorder="1" applyAlignment="1" applyProtection="1">
      <alignment horizontal="left"/>
      <protection hidden="1"/>
    </xf>
    <xf numFmtId="0" fontId="9" fillId="0" borderId="80" xfId="0" applyFont="1" applyFill="1" applyBorder="1" applyAlignment="1" applyProtection="1">
      <alignment horizontal="left"/>
      <protection hidden="1"/>
    </xf>
    <xf numFmtId="0" fontId="8" fillId="8" borderId="21" xfId="0" applyFont="1" applyFill="1" applyBorder="1" applyAlignment="1" applyProtection="1">
      <alignment horizontal="left" wrapText="1" shrinkToFit="1"/>
      <protection hidden="1"/>
    </xf>
    <xf numFmtId="0" fontId="8" fillId="8" borderId="22" xfId="0" applyFont="1" applyFill="1" applyBorder="1" applyAlignment="1" applyProtection="1">
      <alignment horizontal="left" wrapText="1" shrinkToFit="1"/>
      <protection hidden="1"/>
    </xf>
    <xf numFmtId="0" fontId="8" fillId="8" borderId="23" xfId="0" applyFont="1" applyFill="1" applyBorder="1" applyAlignment="1" applyProtection="1">
      <alignment horizontal="left" wrapText="1" shrinkToFit="1"/>
      <protection hidden="1"/>
    </xf>
    <xf numFmtId="0" fontId="3" fillId="22" borderId="48" xfId="0" applyFont="1" applyFill="1" applyBorder="1" applyAlignment="1" applyProtection="1">
      <alignment horizontal="center" vertical="center"/>
      <protection hidden="1"/>
    </xf>
    <xf numFmtId="0" fontId="3" fillId="22" borderId="49" xfId="0" applyFont="1" applyFill="1" applyBorder="1" applyAlignment="1" applyProtection="1">
      <alignment horizontal="center" vertical="center"/>
      <protection hidden="1"/>
    </xf>
    <xf numFmtId="17" fontId="3" fillId="0" borderId="85" xfId="0" applyNumberFormat="1" applyFont="1" applyFill="1" applyBorder="1" applyAlignment="1" applyProtection="1">
      <alignment horizontal="left"/>
      <protection hidden="1"/>
    </xf>
    <xf numFmtId="17" fontId="3" fillId="0" borderId="59" xfId="0" applyNumberFormat="1" applyFont="1" applyFill="1" applyBorder="1" applyAlignment="1" applyProtection="1">
      <alignment horizontal="left"/>
      <protection hidden="1"/>
    </xf>
    <xf numFmtId="0" fontId="28" fillId="0" borderId="85" xfId="0" applyFont="1" applyFill="1" applyBorder="1" applyAlignment="1" applyProtection="1">
      <alignment horizontal="left"/>
      <protection hidden="1"/>
    </xf>
    <xf numFmtId="14" fontId="3" fillId="8" borderId="21" xfId="0" applyNumberFormat="1" applyFont="1" applyFill="1" applyBorder="1" applyAlignment="1" applyProtection="1">
      <alignment horizontal="center" shrinkToFit="1"/>
      <protection hidden="1"/>
    </xf>
    <xf numFmtId="14" fontId="3" fillId="8" borderId="23" xfId="0" applyNumberFormat="1" applyFont="1" applyFill="1" applyBorder="1" applyAlignment="1" applyProtection="1">
      <alignment horizontal="center" shrinkToFit="1"/>
      <protection hidden="1"/>
    </xf>
    <xf numFmtId="0" fontId="3" fillId="8" borderId="21" xfId="0" applyFont="1" applyFill="1" applyBorder="1" applyAlignment="1" applyProtection="1">
      <alignment horizontal="left" shrinkToFit="1"/>
      <protection hidden="1"/>
    </xf>
    <xf numFmtId="0" fontId="3" fillId="8" borderId="22" xfId="0" applyFont="1" applyFill="1" applyBorder="1" applyAlignment="1" applyProtection="1">
      <alignment horizontal="left" shrinkToFit="1"/>
      <protection hidden="1"/>
    </xf>
    <xf numFmtId="0" fontId="3" fillId="8" borderId="23" xfId="0" applyFont="1" applyFill="1" applyBorder="1" applyAlignment="1" applyProtection="1">
      <alignment horizontal="left" shrinkToFit="1"/>
      <protection hidden="1"/>
    </xf>
    <xf numFmtId="0" fontId="8" fillId="8" borderId="21" xfId="0" applyFont="1" applyFill="1" applyBorder="1" applyAlignment="1" applyProtection="1">
      <alignment horizontal="left" shrinkToFit="1"/>
      <protection hidden="1"/>
    </xf>
    <xf numFmtId="0" fontId="8" fillId="8" borderId="22" xfId="0" applyFont="1" applyFill="1" applyBorder="1" applyAlignment="1" applyProtection="1">
      <alignment horizontal="left" shrinkToFit="1"/>
      <protection hidden="1"/>
    </xf>
    <xf numFmtId="0" fontId="8" fillId="8" borderId="23" xfId="0" applyFont="1" applyFill="1" applyBorder="1" applyAlignment="1" applyProtection="1">
      <alignment horizontal="left" shrinkToFit="1"/>
      <protection hidden="1"/>
    </xf>
    <xf numFmtId="0" fontId="3" fillId="8" borderId="21" xfId="0" applyFont="1" applyFill="1" applyBorder="1" applyAlignment="1" applyProtection="1">
      <alignment horizontal="center" shrinkToFit="1"/>
      <protection hidden="1"/>
    </xf>
    <xf numFmtId="0" fontId="3" fillId="8" borderId="22" xfId="0" applyFont="1" applyFill="1" applyBorder="1" applyAlignment="1" applyProtection="1">
      <alignment horizontal="center" shrinkToFit="1"/>
      <protection hidden="1"/>
    </xf>
    <xf numFmtId="0" fontId="3" fillId="8" borderId="23" xfId="0" applyFont="1" applyFill="1" applyBorder="1" applyAlignment="1" applyProtection="1">
      <alignment horizontal="center" shrinkToFit="1"/>
      <protection hidden="1"/>
    </xf>
    <xf numFmtId="0" fontId="28" fillId="0" borderId="86" xfId="0" applyFont="1" applyFill="1" applyBorder="1" applyAlignment="1" applyProtection="1">
      <alignment shrinkToFit="1"/>
      <protection hidden="1"/>
    </xf>
    <xf numFmtId="0" fontId="28" fillId="0" borderId="64" xfId="0" applyFont="1" applyFill="1" applyBorder="1" applyAlignment="1" applyProtection="1">
      <alignment shrinkToFit="1"/>
      <protection hidden="1"/>
    </xf>
    <xf numFmtId="0" fontId="7" fillId="0" borderId="86" xfId="0" applyFont="1" applyFill="1" applyBorder="1" applyAlignment="1" applyProtection="1">
      <alignment horizontal="left" shrinkToFit="1"/>
      <protection hidden="1"/>
    </xf>
    <xf numFmtId="0" fontId="7" fillId="0" borderId="64" xfId="0" applyFont="1" applyFill="1" applyBorder="1" applyAlignment="1" applyProtection="1">
      <alignment horizontal="left" shrinkToFit="1"/>
      <protection hidden="1"/>
    </xf>
    <xf numFmtId="0" fontId="7" fillId="0" borderId="87" xfId="0" applyFont="1" applyFill="1" applyBorder="1" applyAlignment="1" applyProtection="1">
      <alignment horizontal="left" shrinkToFit="1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2" fillId="0" borderId="62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7" fillId="8" borderId="21" xfId="0" applyFont="1" applyFill="1" applyBorder="1" applyAlignment="1" applyProtection="1">
      <alignment horizontal="left"/>
      <protection hidden="1"/>
    </xf>
    <xf numFmtId="0" fontId="7" fillId="8" borderId="23" xfId="0" applyFont="1" applyFill="1" applyBorder="1" applyAlignment="1" applyProtection="1">
      <alignment horizontal="left"/>
      <protection hidden="1"/>
    </xf>
    <xf numFmtId="14" fontId="3" fillId="0" borderId="86" xfId="0" applyNumberFormat="1" applyFont="1" applyFill="1" applyBorder="1" applyAlignment="1" applyProtection="1">
      <alignment horizontal="left"/>
      <protection hidden="1"/>
    </xf>
    <xf numFmtId="0" fontId="3" fillId="0" borderId="65" xfId="0" applyFont="1" applyFill="1" applyBorder="1" applyAlignment="1" applyProtection="1">
      <alignment horizontal="left"/>
      <protection hidden="1"/>
    </xf>
    <xf numFmtId="0" fontId="3" fillId="0" borderId="21" xfId="0" applyFont="1" applyFill="1" applyBorder="1" applyAlignment="1" applyProtection="1">
      <alignment horizontal="left"/>
      <protection hidden="1"/>
    </xf>
    <xf numFmtId="0" fontId="3" fillId="0" borderId="22" xfId="0" applyFont="1" applyFill="1" applyBorder="1" applyAlignment="1" applyProtection="1">
      <alignment horizontal="left"/>
      <protection hidden="1"/>
    </xf>
    <xf numFmtId="0" fontId="3" fillId="0" borderId="23" xfId="0" applyFont="1" applyFill="1" applyBorder="1" applyAlignment="1" applyProtection="1">
      <alignment horizontal="left"/>
      <protection hidden="1"/>
    </xf>
    <xf numFmtId="0" fontId="35" fillId="20" borderId="0" xfId="0" applyFont="1" applyFill="1" applyBorder="1" applyAlignment="1" applyProtection="1">
      <alignment horizontal="center"/>
      <protection hidden="1"/>
    </xf>
    <xf numFmtId="0" fontId="3" fillId="0" borderId="85" xfId="0" applyFont="1" applyFill="1" applyBorder="1" applyAlignment="1" applyProtection="1">
      <alignment horizontal="left"/>
      <protection hidden="1"/>
    </xf>
    <xf numFmtId="0" fontId="3" fillId="0" borderId="80" xfId="0" applyFont="1" applyFill="1" applyBorder="1" applyAlignment="1" applyProtection="1">
      <alignment horizontal="left"/>
      <protection hidden="1"/>
    </xf>
    <xf numFmtId="0" fontId="43" fillId="0" borderId="84" xfId="0" applyFont="1" applyFill="1" applyBorder="1" applyAlignment="1" applyProtection="1">
      <alignment horizontal="left"/>
      <protection hidden="1"/>
    </xf>
    <xf numFmtId="0" fontId="43" fillId="0" borderId="59" xfId="0" applyFont="1" applyFill="1" applyBorder="1" applyAlignment="1" applyProtection="1">
      <alignment horizontal="left"/>
      <protection hidden="1"/>
    </xf>
    <xf numFmtId="0" fontId="43" fillId="0" borderId="80" xfId="0" applyFont="1" applyFill="1" applyBorder="1" applyAlignment="1" applyProtection="1">
      <alignment horizontal="left"/>
      <protection hidden="1"/>
    </xf>
    <xf numFmtId="0" fontId="3" fillId="0" borderId="59" xfId="0" applyFont="1" applyFill="1" applyBorder="1" applyAlignment="1" applyProtection="1">
      <alignment horizontal="left"/>
      <protection hidden="1"/>
    </xf>
    <xf numFmtId="0" fontId="5" fillId="0" borderId="88" xfId="0" applyFont="1" applyFill="1" applyBorder="1" applyAlignment="1" applyProtection="1">
      <alignment horizontal="left"/>
      <protection hidden="1"/>
    </xf>
    <xf numFmtId="0" fontId="5" fillId="0" borderId="89" xfId="0" applyFont="1" applyFill="1" applyBorder="1" applyAlignment="1" applyProtection="1">
      <alignment horizontal="left"/>
      <protection hidden="1"/>
    </xf>
    <xf numFmtId="0" fontId="5" fillId="0" borderId="37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5" fillId="0" borderId="23" xfId="0" applyFont="1" applyFill="1" applyBorder="1" applyAlignment="1" applyProtection="1">
      <alignment horizontal="center"/>
      <protection hidden="1"/>
    </xf>
    <xf numFmtId="0" fontId="3" fillId="22" borderId="21" xfId="0" applyFont="1" applyFill="1" applyBorder="1" applyAlignment="1" applyProtection="1">
      <alignment horizontal="center"/>
      <protection hidden="1"/>
    </xf>
    <xf numFmtId="0" fontId="3" fillId="22" borderId="23" xfId="0" applyFont="1" applyFill="1" applyBorder="1" applyAlignment="1" applyProtection="1">
      <alignment horizontal="center"/>
      <protection hidden="1"/>
    </xf>
    <xf numFmtId="0" fontId="3" fillId="22" borderId="21" xfId="0" applyFont="1" applyFill="1" applyBorder="1" applyAlignment="1" applyProtection="1">
      <alignment horizontal="center" vertical="center" wrapText="1"/>
      <protection hidden="1"/>
    </xf>
    <xf numFmtId="0" fontId="3" fillId="22" borderId="23" xfId="0" applyFont="1" applyFill="1" applyBorder="1" applyAlignment="1" applyProtection="1">
      <alignment horizontal="center" vertical="center" wrapText="1"/>
      <protection hidden="1"/>
    </xf>
    <xf numFmtId="0" fontId="29" fillId="0" borderId="90" xfId="0" applyFont="1" applyFill="1" applyBorder="1" applyAlignment="1" applyProtection="1">
      <alignment horizontal="left"/>
      <protection hidden="1"/>
    </xf>
    <xf numFmtId="0" fontId="29" fillId="0" borderId="80" xfId="0" applyFont="1" applyFill="1" applyBorder="1" applyAlignment="1" applyProtection="1">
      <alignment horizontal="left"/>
      <protection hidden="1"/>
    </xf>
    <xf numFmtId="0" fontId="40" fillId="0" borderId="84" xfId="0" applyFont="1" applyFill="1" applyBorder="1" applyAlignment="1" applyProtection="1">
      <alignment horizontal="center"/>
      <protection hidden="1"/>
    </xf>
    <xf numFmtId="0" fontId="40" fillId="0" borderId="59" xfId="0" applyFont="1" applyFill="1" applyBorder="1" applyAlignment="1" applyProtection="1">
      <alignment horizontal="center"/>
      <protection hidden="1"/>
    </xf>
    <xf numFmtId="0" fontId="6" fillId="22" borderId="91" xfId="0" applyFont="1" applyFill="1" applyBorder="1" applyAlignment="1" applyProtection="1">
      <alignment horizontal="center" vertical="center"/>
      <protection hidden="1"/>
    </xf>
    <xf numFmtId="0" fontId="6" fillId="22" borderId="92" xfId="0" applyFont="1" applyFill="1" applyBorder="1" applyAlignment="1" applyProtection="1">
      <alignment horizontal="center" vertical="center"/>
      <protection hidden="1"/>
    </xf>
    <xf numFmtId="0" fontId="69" fillId="22" borderId="93" xfId="0" applyFont="1" applyFill="1" applyBorder="1" applyAlignment="1" applyProtection="1">
      <alignment horizontal="center" vertical="center" shrinkToFit="1"/>
      <protection hidden="1"/>
    </xf>
    <xf numFmtId="0" fontId="0" fillId="0" borderId="94" xfId="0" applyBorder="1" applyAlignment="1" applyProtection="1">
      <alignment/>
      <protection hidden="1"/>
    </xf>
    <xf numFmtId="0" fontId="13" fillId="20" borderId="0" xfId="0" applyFont="1" applyFill="1" applyBorder="1" applyAlignment="1" applyProtection="1">
      <alignment horizontal="left" vertical="center"/>
      <protection hidden="1"/>
    </xf>
    <xf numFmtId="0" fontId="14" fillId="20" borderId="0" xfId="0" applyFont="1" applyFill="1" applyBorder="1" applyAlignment="1" applyProtection="1">
      <alignment horizontal="left" vertical="center"/>
      <protection hidden="1"/>
    </xf>
    <xf numFmtId="0" fontId="3" fillId="0" borderId="84" xfId="0" applyFont="1" applyFill="1" applyBorder="1" applyAlignment="1" applyProtection="1">
      <alignment horizontal="center" shrinkToFit="1"/>
      <protection hidden="1"/>
    </xf>
    <xf numFmtId="0" fontId="3" fillId="0" borderId="59" xfId="0" applyFont="1" applyFill="1" applyBorder="1" applyAlignment="1" applyProtection="1">
      <alignment horizontal="center" shrinkToFit="1"/>
      <protection hidden="1"/>
    </xf>
    <xf numFmtId="0" fontId="3" fillId="0" borderId="80" xfId="0" applyFont="1" applyFill="1" applyBorder="1" applyAlignment="1" applyProtection="1">
      <alignment horizontal="center" shrinkToFit="1"/>
      <protection hidden="1"/>
    </xf>
    <xf numFmtId="0" fontId="44" fillId="0" borderId="84" xfId="0" applyFont="1" applyFill="1" applyBorder="1" applyAlignment="1" applyProtection="1">
      <alignment horizontal="left"/>
      <protection hidden="1"/>
    </xf>
    <xf numFmtId="0" fontId="44" fillId="0" borderId="59" xfId="0" applyFont="1" applyFill="1" applyBorder="1" applyAlignment="1" applyProtection="1">
      <alignment horizontal="left"/>
      <protection hidden="1"/>
    </xf>
    <xf numFmtId="0" fontId="44" fillId="0" borderId="95" xfId="0" applyFont="1" applyFill="1" applyBorder="1" applyAlignment="1" applyProtection="1">
      <alignment horizontal="left"/>
      <protection hidden="1"/>
    </xf>
    <xf numFmtId="0" fontId="3" fillId="0" borderId="84" xfId="0" applyFont="1" applyFill="1" applyBorder="1" applyAlignment="1" applyProtection="1">
      <alignment horizontal="left"/>
      <protection hidden="1"/>
    </xf>
    <xf numFmtId="0" fontId="3" fillId="22" borderId="96" xfId="0" applyFont="1" applyFill="1" applyBorder="1" applyAlignment="1" applyProtection="1">
      <alignment horizontal="center" vertical="center"/>
      <protection hidden="1"/>
    </xf>
    <xf numFmtId="0" fontId="3" fillId="22" borderId="97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left" vertical="center"/>
      <protection hidden="1"/>
    </xf>
    <xf numFmtId="0" fontId="1" fillId="0" borderId="62" xfId="0" applyFont="1" applyFill="1" applyBorder="1" applyAlignment="1" applyProtection="1">
      <alignment horizontal="left" vertical="center"/>
      <protection hidden="1"/>
    </xf>
    <xf numFmtId="0" fontId="1" fillId="0" borderId="20" xfId="0" applyFont="1" applyFill="1" applyBorder="1" applyAlignment="1" applyProtection="1">
      <alignment horizontal="left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>
      <alignment horizontal="center" vertical="center" shrinkToFit="1"/>
      <protection hidden="1"/>
    </xf>
    <xf numFmtId="0" fontId="20" fillId="0" borderId="21" xfId="0" applyFont="1" applyFill="1" applyBorder="1" applyAlignment="1" applyProtection="1">
      <alignment horizontal="left" vertical="center" wrapText="1"/>
      <protection hidden="1"/>
    </xf>
    <xf numFmtId="0" fontId="20" fillId="0" borderId="22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 applyProtection="1">
      <alignment horizontal="left" vertical="center" wrapText="1"/>
      <protection hidden="1"/>
    </xf>
    <xf numFmtId="0" fontId="19" fillId="0" borderId="22" xfId="0" applyFont="1" applyFill="1" applyBorder="1" applyAlignment="1" applyProtection="1">
      <alignment horizontal="left" vertical="center" wrapText="1"/>
      <protection hidden="1"/>
    </xf>
    <xf numFmtId="0" fontId="3" fillId="7" borderId="37" xfId="0" applyFont="1" applyFill="1" applyBorder="1" applyAlignment="1" applyProtection="1">
      <alignment horizontal="center" vertical="center" shrinkToFit="1"/>
      <protection hidden="1"/>
    </xf>
    <xf numFmtId="0" fontId="3" fillId="7" borderId="22" xfId="0" applyFont="1" applyFill="1" applyBorder="1" applyAlignment="1" applyProtection="1">
      <alignment horizontal="center" vertical="center" shrinkToFit="1"/>
      <protection hidden="1"/>
    </xf>
    <xf numFmtId="0" fontId="3" fillId="7" borderId="98" xfId="0" applyFont="1" applyFill="1" applyBorder="1" applyAlignment="1" applyProtection="1">
      <alignment horizontal="center" vertical="center" shrinkToFit="1"/>
      <protection hidden="1"/>
    </xf>
    <xf numFmtId="0" fontId="2" fillId="0" borderId="21" xfId="0" applyFont="1" applyFill="1" applyBorder="1" applyAlignment="1" applyProtection="1">
      <alignment horizontal="left"/>
      <protection hidden="1"/>
    </xf>
    <xf numFmtId="0" fontId="2" fillId="0" borderId="22" xfId="0" applyFont="1" applyFill="1" applyBorder="1" applyAlignment="1" applyProtection="1">
      <alignment horizontal="left"/>
      <protection hidden="1"/>
    </xf>
    <xf numFmtId="0" fontId="1" fillId="0" borderId="38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3" fillId="0" borderId="37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98" xfId="0" applyFont="1" applyFill="1" applyBorder="1" applyAlignment="1" applyProtection="1">
      <alignment horizontal="center"/>
      <protection hidden="1"/>
    </xf>
    <xf numFmtId="0" fontId="3" fillId="7" borderId="37" xfId="0" applyFont="1" applyFill="1" applyBorder="1" applyAlignment="1" applyProtection="1">
      <alignment horizontal="center" shrinkToFit="1"/>
      <protection hidden="1"/>
    </xf>
    <xf numFmtId="0" fontId="3" fillId="7" borderId="22" xfId="0" applyFont="1" applyFill="1" applyBorder="1" applyAlignment="1" applyProtection="1">
      <alignment horizontal="center" shrinkToFit="1"/>
      <protection hidden="1"/>
    </xf>
    <xf numFmtId="0" fontId="3" fillId="7" borderId="98" xfId="0" applyFont="1" applyFill="1" applyBorder="1" applyAlignment="1" applyProtection="1">
      <alignment horizontal="center" shrinkToFit="1"/>
      <protection hidden="1"/>
    </xf>
    <xf numFmtId="0" fontId="6" fillId="0" borderId="37" xfId="0" applyFont="1" applyFill="1" applyBorder="1" applyAlignment="1" applyProtection="1">
      <alignment horizontal="center" vertical="center" shrinkToFit="1"/>
      <protection hidden="1"/>
    </xf>
    <xf numFmtId="0" fontId="6" fillId="0" borderId="22" xfId="0" applyFont="1" applyFill="1" applyBorder="1" applyAlignment="1" applyProtection="1">
      <alignment horizontal="center" vertical="center" shrinkToFit="1"/>
      <protection hidden="1"/>
    </xf>
    <xf numFmtId="0" fontId="6" fillId="0" borderId="98" xfId="0" applyFont="1" applyFill="1" applyBorder="1" applyAlignment="1" applyProtection="1">
      <alignment horizontal="center" vertical="center" shrinkToFit="1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3" fillId="0" borderId="22" xfId="0" applyFont="1" applyFill="1" applyBorder="1" applyAlignment="1" applyProtection="1">
      <alignment horizontal="left" vertical="center"/>
      <protection hidden="1"/>
    </xf>
    <xf numFmtId="0" fontId="16" fillId="0" borderId="21" xfId="0" applyFont="1" applyFill="1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78" fillId="0" borderId="21" xfId="0" applyFont="1" applyFill="1" applyBorder="1" applyAlignment="1" applyProtection="1">
      <alignment horizontal="left" vertical="center"/>
      <protection hidden="1"/>
    </xf>
    <xf numFmtId="0" fontId="78" fillId="0" borderId="23" xfId="0" applyFont="1" applyFill="1" applyBorder="1" applyAlignment="1" applyProtection="1">
      <alignment horizontal="left" vertical="center"/>
      <protection hidden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7" fillId="0" borderId="99" xfId="0" applyFont="1" applyFill="1" applyBorder="1" applyAlignment="1" applyProtection="1">
      <alignment horizontal="center" vertical="center"/>
      <protection hidden="1"/>
    </xf>
    <xf numFmtId="0" fontId="27" fillId="0" borderId="100" xfId="0" applyFont="1" applyFill="1" applyBorder="1" applyAlignment="1" applyProtection="1">
      <alignment horizontal="center" vertical="center"/>
      <protection hidden="1"/>
    </xf>
    <xf numFmtId="0" fontId="27" fillId="0" borderId="101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 shrinkToFit="1"/>
      <protection hidden="1"/>
    </xf>
    <xf numFmtId="0" fontId="0" fillId="0" borderId="47" xfId="0" applyFont="1" applyFill="1" applyBorder="1" applyAlignment="1" applyProtection="1">
      <alignment horizontal="center" vertical="center" shrinkToFi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38" xfId="0" applyFont="1" applyFill="1" applyBorder="1" applyAlignment="1" applyProtection="1">
      <alignment horizontal="center" shrinkToFit="1"/>
      <protection hidden="1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8" fillId="0" borderId="102" xfId="0" applyFont="1" applyFill="1" applyBorder="1" applyAlignment="1" applyProtection="1">
      <alignment horizontal="center" vertical="center"/>
      <protection hidden="1"/>
    </xf>
    <xf numFmtId="0" fontId="18" fillId="0" borderId="103" xfId="0" applyFont="1" applyFill="1" applyBorder="1" applyAlignment="1" applyProtection="1">
      <alignment horizontal="center" vertical="center"/>
      <protection hidden="1"/>
    </xf>
    <xf numFmtId="0" fontId="18" fillId="0" borderId="104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/>
      <protection hidden="1"/>
    </xf>
    <xf numFmtId="0" fontId="28" fillId="0" borderId="22" xfId="0" applyFont="1" applyFill="1" applyBorder="1" applyAlignment="1" applyProtection="1">
      <alignment horizontal="center"/>
      <protection hidden="1"/>
    </xf>
    <xf numFmtId="0" fontId="28" fillId="0" borderId="23" xfId="0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0" fontId="3" fillId="0" borderId="44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right" vertical="center"/>
      <protection hidden="1"/>
    </xf>
    <xf numFmtId="0" fontId="7" fillId="8" borderId="0" xfId="0" applyFont="1" applyFill="1" applyBorder="1" applyAlignment="1" applyProtection="1">
      <alignment horizontal="center" wrapText="1"/>
      <protection hidden="1"/>
    </xf>
    <xf numFmtId="0" fontId="7" fillId="7" borderId="37" xfId="0" applyFont="1" applyFill="1" applyBorder="1" applyAlignment="1" applyProtection="1">
      <alignment horizontal="left" shrinkToFit="1"/>
      <protection hidden="1"/>
    </xf>
    <xf numFmtId="0" fontId="7" fillId="7" borderId="22" xfId="0" applyFont="1" applyFill="1" applyBorder="1" applyAlignment="1" applyProtection="1">
      <alignment horizontal="left" shrinkToFit="1"/>
      <protection hidden="1"/>
    </xf>
    <xf numFmtId="0" fontId="7" fillId="7" borderId="98" xfId="0" applyFont="1" applyFill="1" applyBorder="1" applyAlignment="1" applyProtection="1">
      <alignment horizontal="left" shrinkToFit="1"/>
      <protection hidden="1"/>
    </xf>
    <xf numFmtId="0" fontId="16" fillId="0" borderId="21" xfId="0" applyFont="1" applyFill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476250</xdr:colOff>
      <xdr:row>0</xdr:row>
      <xdr:rowOff>0</xdr:rowOff>
    </xdr:from>
    <xdr:to>
      <xdr:col>15</xdr:col>
      <xdr:colOff>171450</xdr:colOff>
      <xdr:row>2</xdr:row>
      <xdr:rowOff>123825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543675" y="0"/>
          <a:ext cx="2228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ONLY THE CELLS SHADED WITH       COLOUR NEED TO BE ENTERED BY THE                   EMPLOYEE…..</a:t>
          </a:r>
        </a:p>
      </xdr:txBody>
    </xdr:sp>
    <xdr:clientData/>
  </xdr:twoCellAnchor>
  <xdr:twoCellAnchor>
    <xdr:from>
      <xdr:col>14</xdr:col>
      <xdr:colOff>390525</xdr:colOff>
      <xdr:row>0</xdr:row>
      <xdr:rowOff>47625</xdr:rowOff>
    </xdr:from>
    <xdr:to>
      <xdr:col>14</xdr:col>
      <xdr:colOff>523875</xdr:colOff>
      <xdr:row>0</xdr:row>
      <xdr:rowOff>180975</xdr:rowOff>
    </xdr:to>
    <xdr:sp>
      <xdr:nvSpPr>
        <xdr:cNvPr id="2" name="Rectangle 7"/>
        <xdr:cNvSpPr>
          <a:spLocks/>
        </xdr:cNvSpPr>
      </xdr:nvSpPr>
      <xdr:spPr>
        <a:xfrm>
          <a:off x="8382000" y="47625"/>
          <a:ext cx="133350" cy="1333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49</xdr:row>
      <xdr:rowOff>57150</xdr:rowOff>
    </xdr:from>
    <xdr:to>
      <xdr:col>14</xdr:col>
      <xdr:colOff>514350</xdr:colOff>
      <xdr:row>55</xdr:row>
      <xdr:rowOff>85725</xdr:rowOff>
    </xdr:to>
    <xdr:grpSp>
      <xdr:nvGrpSpPr>
        <xdr:cNvPr id="3" name="Group 112"/>
        <xdr:cNvGrpSpPr>
          <a:grpSpLocks/>
        </xdr:cNvGrpSpPr>
      </xdr:nvGrpSpPr>
      <xdr:grpSpPr>
        <a:xfrm>
          <a:off x="6076950" y="8181975"/>
          <a:ext cx="2428875" cy="942975"/>
          <a:chOff x="638" y="817"/>
          <a:chExt cx="255" cy="99"/>
        </a:xfrm>
        <a:solidFill>
          <a:srgbClr val="FFFFFF"/>
        </a:solidFill>
      </xdr:grpSpPr>
      <xdr:sp>
        <xdr:nvSpPr>
          <xdr:cNvPr id="4" name="Text Box 98"/>
          <xdr:cNvSpPr txBox="1">
            <a:spLocks noChangeArrowheads="1"/>
          </xdr:cNvSpPr>
        </xdr:nvSpPr>
        <xdr:spPr>
          <a:xfrm>
            <a:off x="701" y="817"/>
            <a:ext cx="192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ONLY THE FINAL AMOUNT OF TAX RELIEF 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( IF APPLICABLE)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NEEDS TO BE ENTERED HERE.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 "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ARREAR SPREADING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 MAY BE CALCULATED SEPARATELY AND </a:t>
            </a:r>
            <a:r>
              <a:rPr lang="en-US" cap="none" sz="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SHOULD ATTACH 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DETAILS.]</a:t>
            </a:r>
          </a:p>
        </xdr:txBody>
      </xdr:sp>
      <xdr:sp>
        <xdr:nvSpPr>
          <xdr:cNvPr id="5" name="Line 100"/>
          <xdr:cNvSpPr>
            <a:spLocks/>
          </xdr:cNvSpPr>
        </xdr:nvSpPr>
        <xdr:spPr>
          <a:xfrm flipH="1">
            <a:off x="638" y="817"/>
            <a:ext cx="64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35</xdr:row>
      <xdr:rowOff>85725</xdr:rowOff>
    </xdr:from>
    <xdr:to>
      <xdr:col>14</xdr:col>
      <xdr:colOff>533400</xdr:colOff>
      <xdr:row>42</xdr:row>
      <xdr:rowOff>104775</xdr:rowOff>
    </xdr:to>
    <xdr:grpSp>
      <xdr:nvGrpSpPr>
        <xdr:cNvPr id="6" name="Group 113"/>
        <xdr:cNvGrpSpPr>
          <a:grpSpLocks/>
        </xdr:cNvGrpSpPr>
      </xdr:nvGrpSpPr>
      <xdr:grpSpPr>
        <a:xfrm>
          <a:off x="6067425" y="5715000"/>
          <a:ext cx="2457450" cy="1438275"/>
          <a:chOff x="638" y="817"/>
          <a:chExt cx="255" cy="99"/>
        </a:xfrm>
        <a:solidFill>
          <a:srgbClr val="FFFFFF"/>
        </a:solidFill>
      </xdr:grpSpPr>
      <xdr:sp>
        <xdr:nvSpPr>
          <xdr:cNvPr id="7" name="Text Box 114"/>
          <xdr:cNvSpPr txBox="1">
            <a:spLocks noChangeArrowheads="1"/>
          </xdr:cNvSpPr>
        </xdr:nvSpPr>
        <xdr:spPr>
          <a:xfrm>
            <a:off x="701" y="817"/>
            <a:ext cx="192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ADMISSIBLE AMOUNT IS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ACTUAL PREMIUM PAID OR Rs.55,000/-</a:t>
            </a: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, WHICHEVER IS LOWER.  [ FOR PARENTS (SENIOR CITIZENS),  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Rs.30,000/- </a:t>
            </a: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AND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Rs.25,000-</a:t>
            </a: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IN OTHER CASES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]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8" name="Line 115"/>
          <xdr:cNvSpPr>
            <a:spLocks/>
          </xdr:cNvSpPr>
        </xdr:nvSpPr>
        <xdr:spPr>
          <a:xfrm flipH="1">
            <a:off x="638" y="817"/>
            <a:ext cx="64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19050</xdr:colOff>
      <xdr:row>0</xdr:row>
      <xdr:rowOff>95250</xdr:rowOff>
    </xdr:from>
    <xdr:to>
      <xdr:col>21</xdr:col>
      <xdr:colOff>866775</xdr:colOff>
      <xdr:row>2</xdr:row>
      <xdr:rowOff>57150</xdr:rowOff>
    </xdr:to>
    <xdr:sp>
      <xdr:nvSpPr>
        <xdr:cNvPr id="9" name="Text Box 237"/>
        <xdr:cNvSpPr txBox="1">
          <a:spLocks noChangeArrowheads="1"/>
        </xdr:cNvSpPr>
      </xdr:nvSpPr>
      <xdr:spPr>
        <a:xfrm>
          <a:off x="9839325" y="95250"/>
          <a:ext cx="847725" cy="3143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HELP LINE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2241 / 2239</a:t>
          </a:r>
        </a:p>
      </xdr:txBody>
    </xdr:sp>
    <xdr:clientData/>
  </xdr:twoCellAnchor>
  <xdr:twoCellAnchor>
    <xdr:from>
      <xdr:col>5</xdr:col>
      <xdr:colOff>238125</xdr:colOff>
      <xdr:row>35</xdr:row>
      <xdr:rowOff>47625</xdr:rowOff>
    </xdr:from>
    <xdr:to>
      <xdr:col>7</xdr:col>
      <xdr:colOff>0</xdr:colOff>
      <xdr:row>41</xdr:row>
      <xdr:rowOff>0</xdr:rowOff>
    </xdr:to>
    <xdr:grpSp>
      <xdr:nvGrpSpPr>
        <xdr:cNvPr id="10" name="Group 305"/>
        <xdr:cNvGrpSpPr>
          <a:grpSpLocks/>
        </xdr:cNvGrpSpPr>
      </xdr:nvGrpSpPr>
      <xdr:grpSpPr>
        <a:xfrm>
          <a:off x="2876550" y="5676900"/>
          <a:ext cx="676275" cy="1219200"/>
          <a:chOff x="303" y="607"/>
          <a:chExt cx="70" cy="85"/>
        </a:xfrm>
        <a:solidFill>
          <a:srgbClr val="FFFFFF"/>
        </a:solidFill>
      </xdr:grpSpPr>
      <xdr:pic>
        <xdr:nvPicPr>
          <xdr:cNvPr id="11" name="Picture 306" descr="cusat emblem എന്നതിനുള്ള ചിത്രം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3" y="607"/>
            <a:ext cx="70" cy="85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12" name="Text Box 237"/>
          <xdr:cNvSpPr txBox="1">
            <a:spLocks noChangeArrowheads="1"/>
          </xdr:cNvSpPr>
        </xdr:nvSpPr>
        <xdr:spPr>
          <a:xfrm>
            <a:off x="304" y="683"/>
            <a:ext cx="68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450" b="1" i="0" u="none" baseline="0"/>
              <a:t>AUDIT A.Y 2018-19</a:t>
            </a:r>
          </a:p>
        </xdr:txBody>
      </xdr:sp>
    </xdr:grpSp>
    <xdr:clientData/>
  </xdr:twoCellAnchor>
  <xdr:twoCellAnchor>
    <xdr:from>
      <xdr:col>12</xdr:col>
      <xdr:colOff>447675</xdr:colOff>
      <xdr:row>13</xdr:row>
      <xdr:rowOff>104775</xdr:rowOff>
    </xdr:from>
    <xdr:to>
      <xdr:col>15</xdr:col>
      <xdr:colOff>57150</xdr:colOff>
      <xdr:row>19</xdr:row>
      <xdr:rowOff>19050</xdr:rowOff>
    </xdr:to>
    <xdr:sp>
      <xdr:nvSpPr>
        <xdr:cNvPr id="13" name="Text Box 114"/>
        <xdr:cNvSpPr txBox="1">
          <a:spLocks noChangeArrowheads="1"/>
        </xdr:cNvSpPr>
      </xdr:nvSpPr>
      <xdr:spPr>
        <a:xfrm>
          <a:off x="6515100" y="2276475"/>
          <a:ext cx="2143125" cy="895350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8800" tIns="57600" rIns="28800" bIns="0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EMPLOYEE SHOULD DECLARE AND SUBMIT </a:t>
          </a:r>
          <a:r>
            <a:rPr lang="en-US" cap="none" sz="9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FORM NO. 12BB</a:t>
          </a:r>
          <a:r>
            <a:rPr lang="en-US" cap="none" sz="9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ALONG WITH THIS INCOME TAX STATEMENT. </a:t>
          </a:r>
          <a:r>
            <a:rPr lang="en-US" cap="none" sz="9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12BB</a:t>
          </a:r>
          <a:r>
            <a:rPr lang="en-US" cap="none" sz="9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FORMAT IS AVAILABLE IN </a:t>
          </a:r>
          <a:r>
            <a:rPr lang="en-US" cap="none" sz="900" b="1" i="0" u="none" baseline="0">
              <a:solidFill>
                <a:srgbClr val="339966"/>
              </a:solidFill>
              <a:latin typeface="Tahoma"/>
              <a:ea typeface="Tahoma"/>
              <a:cs typeface="Tahoma"/>
            </a:rPr>
            <a:t>CUSAT</a:t>
          </a:r>
          <a:r>
            <a:rPr lang="en-US" cap="none" sz="900" b="1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 WEB SITE.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" name="Group 74"/>
        <xdr:cNvGrpSpPr>
          <a:grpSpLocks/>
        </xdr:cNvGrpSpPr>
      </xdr:nvGrpSpPr>
      <xdr:grpSpPr>
        <a:xfrm>
          <a:off x="6753225" y="0"/>
          <a:ext cx="0" cy="0"/>
          <a:chOff x="319" y="439"/>
          <a:chExt cx="64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6"/>
  <sheetViews>
    <sheetView tabSelected="1" zoomScalePageLayoutView="0" workbookViewId="0" topLeftCell="A1">
      <selection activeCell="U27" sqref="U27"/>
    </sheetView>
  </sheetViews>
  <sheetFormatPr defaultColWidth="9.140625" defaultRowHeight="12.75"/>
  <cols>
    <col min="1" max="1" width="10.57421875" style="119" customWidth="1"/>
    <col min="2" max="2" width="9.140625" style="119" customWidth="1"/>
    <col min="3" max="4" width="5.7109375" style="119" customWidth="1"/>
    <col min="5" max="5" width="8.421875" style="119" customWidth="1"/>
    <col min="6" max="6" width="7.00390625" style="119" customWidth="1"/>
    <col min="7" max="7" width="6.7109375" style="119" customWidth="1"/>
    <col min="8" max="8" width="8.00390625" style="119" customWidth="1"/>
    <col min="9" max="9" width="6.28125" style="119" customWidth="1"/>
    <col min="10" max="10" width="5.421875" style="119" customWidth="1"/>
    <col min="11" max="11" width="7.57421875" style="119" customWidth="1"/>
    <col min="12" max="12" width="10.421875" style="119" customWidth="1"/>
    <col min="13" max="13" width="9.140625" style="119" customWidth="1"/>
    <col min="14" max="14" width="19.7109375" style="119" customWidth="1"/>
    <col min="15" max="16" width="9.140625" style="119" customWidth="1"/>
    <col min="17" max="20" width="0" style="119" hidden="1" customWidth="1"/>
    <col min="21" max="21" width="9.140625" style="119" customWidth="1"/>
    <col min="22" max="22" width="13.140625" style="119" customWidth="1"/>
    <col min="23" max="26" width="9.140625" style="119" customWidth="1"/>
    <col min="27" max="27" width="12.7109375" style="119" bestFit="1" customWidth="1"/>
    <col min="28" max="16384" width="9.140625" style="119" customWidth="1"/>
  </cols>
  <sheetData>
    <row r="1" spans="1:14" ht="15.75" thickTop="1">
      <c r="A1" s="247" t="s">
        <v>165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  <c r="M1" s="151"/>
      <c r="N1" s="151"/>
    </row>
    <row r="2" spans="1:12" ht="12">
      <c r="A2" s="152" t="s">
        <v>0</v>
      </c>
      <c r="B2" s="266" t="s">
        <v>129</v>
      </c>
      <c r="C2" s="267"/>
      <c r="D2" s="267"/>
      <c r="E2" s="267"/>
      <c r="F2" s="268"/>
      <c r="G2" s="243" t="s">
        <v>1</v>
      </c>
      <c r="H2" s="240"/>
      <c r="I2" s="241" t="s">
        <v>129</v>
      </c>
      <c r="J2" s="241"/>
      <c r="K2" s="241"/>
      <c r="L2" s="242"/>
    </row>
    <row r="3" spans="1:12" ht="12.75" customHeight="1" thickBot="1">
      <c r="A3" s="155" t="s">
        <v>133</v>
      </c>
      <c r="B3" s="269" t="s">
        <v>129</v>
      </c>
      <c r="C3" s="270"/>
      <c r="D3" s="270"/>
      <c r="E3" s="270"/>
      <c r="F3" s="271"/>
      <c r="G3" s="243" t="s">
        <v>85</v>
      </c>
      <c r="H3" s="240"/>
      <c r="I3" s="264" t="s">
        <v>129</v>
      </c>
      <c r="J3" s="265"/>
      <c r="K3" s="156" t="s">
        <v>88</v>
      </c>
      <c r="L3" s="157" t="s">
        <v>148</v>
      </c>
    </row>
    <row r="4" spans="1:21" ht="14.25" customHeight="1" thickBot="1" thickTop="1">
      <c r="A4" s="158" t="s">
        <v>0</v>
      </c>
      <c r="B4" s="256" t="s">
        <v>129</v>
      </c>
      <c r="C4" s="257"/>
      <c r="D4" s="258"/>
      <c r="E4" s="156" t="s">
        <v>89</v>
      </c>
      <c r="F4" s="159" t="s">
        <v>129</v>
      </c>
      <c r="G4" s="160" t="s">
        <v>87</v>
      </c>
      <c r="H4" s="153"/>
      <c r="I4" s="161" t="s">
        <v>2</v>
      </c>
      <c r="J4" s="239" t="e">
        <f ca="1">IF(MOD(YEAR(TODAY()-I3),100)=MOD(YEAR(TODAY()),100),0,MOD(YEAR(TODAY()-I3),100))</f>
        <v>#VALUE!</v>
      </c>
      <c r="K4" s="162" t="s">
        <v>86</v>
      </c>
      <c r="L4" s="154" t="s">
        <v>129</v>
      </c>
      <c r="M4" s="250" t="s">
        <v>149</v>
      </c>
      <c r="N4" s="251"/>
      <c r="O4" s="251"/>
      <c r="P4" s="163" t="s">
        <v>150</v>
      </c>
      <c r="U4" s="164" t="s">
        <v>181</v>
      </c>
    </row>
    <row r="5" spans="1:13" ht="13.5" thickBot="1" thickTop="1">
      <c r="A5" s="165" t="s">
        <v>24</v>
      </c>
      <c r="B5" s="166"/>
      <c r="C5" s="166"/>
      <c r="D5" s="166"/>
      <c r="E5" s="166"/>
      <c r="F5" s="166"/>
      <c r="G5" s="166"/>
      <c r="H5" s="166"/>
      <c r="I5" s="166"/>
      <c r="J5" s="166"/>
      <c r="K5" s="167"/>
      <c r="L5" s="168"/>
      <c r="M5" s="169"/>
    </row>
    <row r="6" spans="1:22" ht="12.75" customHeight="1" thickTop="1">
      <c r="A6" s="249" t="s">
        <v>166</v>
      </c>
      <c r="B6" s="259" t="s">
        <v>18</v>
      </c>
      <c r="C6" s="149" t="s">
        <v>123</v>
      </c>
      <c r="D6" s="259" t="s">
        <v>19</v>
      </c>
      <c r="E6" s="149" t="s">
        <v>123</v>
      </c>
      <c r="F6" s="259" t="s">
        <v>120</v>
      </c>
      <c r="G6" s="170" t="s">
        <v>122</v>
      </c>
      <c r="H6" s="259" t="s">
        <v>20</v>
      </c>
      <c r="I6" s="259" t="s">
        <v>143</v>
      </c>
      <c r="J6" s="259" t="s">
        <v>21</v>
      </c>
      <c r="K6" s="259" t="s">
        <v>23</v>
      </c>
      <c r="L6" s="326" t="s">
        <v>22</v>
      </c>
      <c r="U6" s="313" t="s">
        <v>151</v>
      </c>
      <c r="V6" s="314"/>
    </row>
    <row r="7" spans="1:22" ht="13.5" customHeight="1" thickBot="1">
      <c r="A7" s="246"/>
      <c r="B7" s="260"/>
      <c r="C7" s="150" t="s">
        <v>125</v>
      </c>
      <c r="D7" s="260"/>
      <c r="E7" s="150" t="s">
        <v>124</v>
      </c>
      <c r="F7" s="260"/>
      <c r="G7" s="171" t="s">
        <v>121</v>
      </c>
      <c r="H7" s="260"/>
      <c r="I7" s="260"/>
      <c r="J7" s="260"/>
      <c r="K7" s="260"/>
      <c r="L7" s="327"/>
      <c r="U7" s="315">
        <f>IF((U4="NO"),"","EMPLOYER CONTRIBUTION")</f>
      </c>
      <c r="V7" s="316"/>
    </row>
    <row r="8" spans="1:22" ht="12.75">
      <c r="A8" s="238" t="s">
        <v>169</v>
      </c>
      <c r="B8" s="172"/>
      <c r="C8" s="172">
        <v>12</v>
      </c>
      <c r="D8" s="172"/>
      <c r="E8" s="173">
        <f>ROUND((B8*C8)/100,0)</f>
        <v>0</v>
      </c>
      <c r="F8" s="172"/>
      <c r="G8" s="172"/>
      <c r="H8" s="19">
        <f>B8+D8+E8+F8+G8</f>
        <v>0</v>
      </c>
      <c r="I8" s="174"/>
      <c r="J8" s="174"/>
      <c r="K8" s="174"/>
      <c r="L8" s="175"/>
      <c r="U8" s="231">
        <f>IF((U4="NO"),"","Mar-17")</f>
      </c>
      <c r="V8" s="227">
        <f>IF(U4="NO","",CONCATENATE("                 ",ROUND((B8+E8)*0.1,0)))</f>
      </c>
    </row>
    <row r="9" spans="1:22" ht="12.75">
      <c r="A9" s="238" t="s">
        <v>170</v>
      </c>
      <c r="B9" s="172"/>
      <c r="C9" s="172">
        <v>14</v>
      </c>
      <c r="D9" s="172"/>
      <c r="E9" s="173">
        <f aca="true" t="shared" si="0" ref="E9:E19">ROUND((B9*C9)/100,0)</f>
        <v>0</v>
      </c>
      <c r="F9" s="172"/>
      <c r="G9" s="172"/>
      <c r="H9" s="19">
        <f aca="true" t="shared" si="1" ref="H9:H19">B9+D9+E9+F9+G9</f>
        <v>0</v>
      </c>
      <c r="I9" s="174"/>
      <c r="J9" s="174"/>
      <c r="K9" s="174"/>
      <c r="L9" s="175"/>
      <c r="M9" s="176" t="str">
        <f>E52</f>
        <v> </v>
      </c>
      <c r="N9" s="120"/>
      <c r="U9" s="232">
        <f>IF((U4="NO"),"","Apr-17")</f>
      </c>
      <c r="V9" s="228">
        <f>IF(U4="NO","",CONCATENATE("                 ",ROUND((B9+E9)*0.1,0)))</f>
      </c>
    </row>
    <row r="10" spans="1:22" ht="12.75">
      <c r="A10" s="238" t="s">
        <v>171</v>
      </c>
      <c r="B10" s="172"/>
      <c r="C10" s="172">
        <v>14</v>
      </c>
      <c r="D10" s="172"/>
      <c r="E10" s="173">
        <f t="shared" si="0"/>
        <v>0</v>
      </c>
      <c r="F10" s="172"/>
      <c r="G10" s="172"/>
      <c r="H10" s="19">
        <f t="shared" si="1"/>
        <v>0</v>
      </c>
      <c r="I10" s="174"/>
      <c r="J10" s="174"/>
      <c r="K10" s="174"/>
      <c r="L10" s="175"/>
      <c r="U10" s="232" t="str">
        <f>IF((U4="NO"),"  N  O  T","May-17")</f>
        <v>  N  O  T</v>
      </c>
      <c r="V10" s="228" t="str">
        <f>IF(U4="NO","A",CONCATENATE("                 ",ROUND((B10+E10)*0.1,0)))</f>
        <v>A</v>
      </c>
    </row>
    <row r="11" spans="1:22" ht="12.75">
      <c r="A11" s="238" t="s">
        <v>172</v>
      </c>
      <c r="B11" s="172"/>
      <c r="C11" s="172">
        <v>14</v>
      </c>
      <c r="D11" s="172"/>
      <c r="E11" s="173">
        <f t="shared" si="0"/>
        <v>0</v>
      </c>
      <c r="F11" s="172"/>
      <c r="G11" s="172"/>
      <c r="H11" s="19">
        <f t="shared" si="1"/>
        <v>0</v>
      </c>
      <c r="I11" s="174"/>
      <c r="J11" s="174"/>
      <c r="K11" s="174"/>
      <c r="L11" s="175"/>
      <c r="U11" s="232">
        <f>IF((U4="NO"),"","Jun-17")</f>
      </c>
      <c r="V11" s="228" t="str">
        <f>IF(U4="NO","   P",CONCATENATE("                 ",ROUND((B11+E11)*0.1,0)))</f>
        <v>   P</v>
      </c>
    </row>
    <row r="12" spans="1:22" ht="12.75">
      <c r="A12" s="238" t="s">
        <v>173</v>
      </c>
      <c r="B12" s="172"/>
      <c r="C12" s="172">
        <v>14</v>
      </c>
      <c r="D12" s="172"/>
      <c r="E12" s="173">
        <f t="shared" si="0"/>
        <v>0</v>
      </c>
      <c r="F12" s="172"/>
      <c r="G12" s="172"/>
      <c r="H12" s="19">
        <f t="shared" si="1"/>
        <v>0</v>
      </c>
      <c r="I12" s="174"/>
      <c r="J12" s="174"/>
      <c r="K12" s="174"/>
      <c r="L12" s="175"/>
      <c r="U12" s="232">
        <f>IF((U4="NO"),"","Jul-17")</f>
      </c>
      <c r="V12" s="228" t="str">
        <f>IF(U4="NO","      P",CONCATENATE("                 ",ROUND((B12+E12)*0.1,0)))</f>
        <v>      P</v>
      </c>
    </row>
    <row r="13" spans="1:22" ht="12.75">
      <c r="A13" s="238" t="s">
        <v>174</v>
      </c>
      <c r="B13" s="172"/>
      <c r="C13" s="172">
        <v>14</v>
      </c>
      <c r="D13" s="172"/>
      <c r="E13" s="173">
        <f t="shared" si="0"/>
        <v>0</v>
      </c>
      <c r="F13" s="172"/>
      <c r="G13" s="172"/>
      <c r="H13" s="19">
        <f t="shared" si="1"/>
        <v>0</v>
      </c>
      <c r="I13" s="174"/>
      <c r="J13" s="174"/>
      <c r="K13" s="174"/>
      <c r="L13" s="175"/>
      <c r="U13" s="232">
        <f>IF((U4="NO"),"","Aug-17")</f>
      </c>
      <c r="V13" s="228" t="str">
        <f>IF(U4="NO","         L",CONCATENATE("                 ",ROUND((B13+E13)*0.1,0)))</f>
        <v>         L</v>
      </c>
    </row>
    <row r="14" spans="1:22" ht="12.75">
      <c r="A14" s="238" t="s">
        <v>175</v>
      </c>
      <c r="B14" s="172"/>
      <c r="C14" s="172">
        <v>14</v>
      </c>
      <c r="D14" s="172"/>
      <c r="E14" s="173">
        <f t="shared" si="0"/>
        <v>0</v>
      </c>
      <c r="F14" s="172"/>
      <c r="G14" s="172"/>
      <c r="H14" s="19">
        <f t="shared" si="1"/>
        <v>0</v>
      </c>
      <c r="I14" s="174"/>
      <c r="J14" s="174"/>
      <c r="K14" s="174"/>
      <c r="L14" s="175"/>
      <c r="U14" s="232">
        <f>IF((U4="NO"),"","Sep-17")</f>
      </c>
      <c r="V14" s="228" t="str">
        <f>IF(U4="NO","            I",CONCATENATE("                 ",ROUND((B14+E14)*0.1,0)))</f>
        <v>            I</v>
      </c>
    </row>
    <row r="15" spans="1:22" ht="12.75">
      <c r="A15" s="238" t="s">
        <v>176</v>
      </c>
      <c r="B15" s="172"/>
      <c r="C15" s="172">
        <v>14</v>
      </c>
      <c r="D15" s="172"/>
      <c r="E15" s="173">
        <f t="shared" si="0"/>
        <v>0</v>
      </c>
      <c r="F15" s="172"/>
      <c r="G15" s="172"/>
      <c r="H15" s="19">
        <f t="shared" si="1"/>
        <v>0</v>
      </c>
      <c r="I15" s="174"/>
      <c r="J15" s="174"/>
      <c r="K15" s="174"/>
      <c r="L15" s="175"/>
      <c r="U15" s="232">
        <f>IF((U4="NO"),"","Oct-17")</f>
      </c>
      <c r="V15" s="228" t="str">
        <f>IF(U4="NO","              C",CONCATENATE("                 ",ROUND((B15+E15)*0.1,0)))</f>
        <v>              C</v>
      </c>
    </row>
    <row r="16" spans="1:22" ht="12.75">
      <c r="A16" s="238" t="s">
        <v>177</v>
      </c>
      <c r="B16" s="172"/>
      <c r="C16" s="172">
        <v>14</v>
      </c>
      <c r="D16" s="172"/>
      <c r="E16" s="173">
        <f t="shared" si="0"/>
        <v>0</v>
      </c>
      <c r="F16" s="172"/>
      <c r="G16" s="172"/>
      <c r="H16" s="19">
        <f t="shared" si="1"/>
        <v>0</v>
      </c>
      <c r="I16" s="174"/>
      <c r="J16" s="174"/>
      <c r="K16" s="174"/>
      <c r="L16" s="175"/>
      <c r="M16" s="129"/>
      <c r="U16" s="232">
        <f>IF((U4="NO"),"","Nov-17")</f>
      </c>
      <c r="V16" s="228" t="str">
        <f>IF(U4="NO","                 A",CONCATENATE("                 ",ROUND((B16+E16)*0.1,0)))</f>
        <v>                 A</v>
      </c>
    </row>
    <row r="17" spans="1:22" ht="12.75">
      <c r="A17" s="238" t="s">
        <v>178</v>
      </c>
      <c r="B17" s="172"/>
      <c r="C17" s="172">
        <v>14</v>
      </c>
      <c r="D17" s="172"/>
      <c r="E17" s="173">
        <f t="shared" si="0"/>
        <v>0</v>
      </c>
      <c r="F17" s="172"/>
      <c r="G17" s="172"/>
      <c r="H17" s="19">
        <f t="shared" si="1"/>
        <v>0</v>
      </c>
      <c r="I17" s="174"/>
      <c r="J17" s="174"/>
      <c r="K17" s="174"/>
      <c r="L17" s="175"/>
      <c r="U17" s="232">
        <f>IF((U4="NO"),"","Dec-17")</f>
      </c>
      <c r="V17" s="228" t="str">
        <f>IF(U4="NO","                    B",CONCATENATE("                 ",ROUND((B17+E17)*0.1,0)))</f>
        <v>                    B</v>
      </c>
    </row>
    <row r="18" spans="1:22" ht="12.75">
      <c r="A18" s="238" t="s">
        <v>179</v>
      </c>
      <c r="B18" s="172"/>
      <c r="C18" s="172">
        <v>14</v>
      </c>
      <c r="D18" s="172"/>
      <c r="E18" s="173">
        <f t="shared" si="0"/>
        <v>0</v>
      </c>
      <c r="F18" s="172"/>
      <c r="G18" s="172"/>
      <c r="H18" s="19">
        <f t="shared" si="1"/>
        <v>0</v>
      </c>
      <c r="I18" s="174"/>
      <c r="J18" s="174"/>
      <c r="K18" s="174"/>
      <c r="L18" s="175"/>
      <c r="M18" s="121"/>
      <c r="N18" s="121"/>
      <c r="O18" s="121"/>
      <c r="P18" s="121"/>
      <c r="Q18" s="121"/>
      <c r="R18" s="121"/>
      <c r="S18" s="121"/>
      <c r="U18" s="232">
        <f>IF((U4="NO"),"","Jan-18")</f>
      </c>
      <c r="V18" s="228" t="str">
        <f>IF(U4="NO","                       L",CONCATENATE("                 ",ROUND((B18+E18)*0.1,0)))</f>
        <v>                       L</v>
      </c>
    </row>
    <row r="19" spans="1:22" ht="13.5" thickBot="1">
      <c r="A19" s="238" t="s">
        <v>180</v>
      </c>
      <c r="B19" s="172"/>
      <c r="C19" s="172">
        <v>14</v>
      </c>
      <c r="D19" s="172"/>
      <c r="E19" s="173">
        <f t="shared" si="0"/>
        <v>0</v>
      </c>
      <c r="F19" s="172"/>
      <c r="G19" s="172"/>
      <c r="H19" s="19">
        <f t="shared" si="1"/>
        <v>0</v>
      </c>
      <c r="I19" s="174"/>
      <c r="J19" s="174"/>
      <c r="K19" s="174"/>
      <c r="L19" s="175"/>
      <c r="M19" s="121"/>
      <c r="N19" s="121"/>
      <c r="O19" s="121"/>
      <c r="P19" s="121"/>
      <c r="Q19" s="121"/>
      <c r="R19" s="121"/>
      <c r="S19" s="121"/>
      <c r="U19" s="233">
        <f>IF((U4="NO"),"","Feb-18")</f>
      </c>
      <c r="V19" s="229" t="str">
        <f>IF(U4="NO","                          E",CONCATENATE("                 ",ROUND((B19+E19)*0.1,0)))</f>
        <v>                          E</v>
      </c>
    </row>
    <row r="20" spans="1:22" ht="12.75" customHeight="1" thickBot="1">
      <c r="A20" s="261" t="s">
        <v>31</v>
      </c>
      <c r="B20" s="262"/>
      <c r="C20" s="262"/>
      <c r="D20" s="262"/>
      <c r="E20" s="262"/>
      <c r="F20" s="262"/>
      <c r="G20" s="177"/>
      <c r="H20" s="319" t="s">
        <v>119</v>
      </c>
      <c r="I20" s="320"/>
      <c r="J20" s="320"/>
      <c r="K20" s="321"/>
      <c r="L20" s="178"/>
      <c r="M20" s="121"/>
      <c r="N20" s="132"/>
      <c r="O20" s="121"/>
      <c r="P20" s="121"/>
      <c r="Q20" s="121"/>
      <c r="R20" s="121"/>
      <c r="S20" s="121"/>
      <c r="U20" s="234">
        <f>IF(U4="YES","TOTAL","")</f>
      </c>
      <c r="V20" s="230">
        <f>IF(U4="YES",SUM(ROUND((B8+E8)*0.1,0)+ROUND((B9+E9)*0.1,0)+ROUND((B10+E10)*0.1,0)+ROUND((B11+E11)*0.1,0)+ROUND((B12+E12)*0.1,0)+ROUND((B13+E13)*0.1,0)+ROUND((B14+E14)*0.1,0)+ROUND((B15+E15)*0.1,0)+ROUND((B16+E16)*0.1,0)+ROUND((B17+E17)*0.1,0)+ROUND((B18+E18)*0.1,0)+ROUND((B19+E19)*0.1,0)),"")</f>
      </c>
    </row>
    <row r="21" spans="1:19" ht="12.75" thickTop="1">
      <c r="A21" s="263" t="s">
        <v>152</v>
      </c>
      <c r="B21" s="248"/>
      <c r="C21" s="252"/>
      <c r="D21" s="253"/>
      <c r="E21" s="254" t="s">
        <v>153</v>
      </c>
      <c r="F21" s="255"/>
      <c r="G21" s="179"/>
      <c r="H21" s="180" t="s">
        <v>25</v>
      </c>
      <c r="I21" s="180"/>
      <c r="J21" s="147"/>
      <c r="K21" s="181"/>
      <c r="L21" s="182"/>
      <c r="M21" s="121"/>
      <c r="N21" s="143"/>
      <c r="O21" s="121"/>
      <c r="P21" s="121"/>
      <c r="Q21" s="121"/>
      <c r="R21" s="121"/>
      <c r="S21" s="121"/>
    </row>
    <row r="22" spans="1:19" ht="12.75" customHeight="1">
      <c r="A22" s="309" t="s">
        <v>145</v>
      </c>
      <c r="B22" s="310"/>
      <c r="C22" s="252"/>
      <c r="D22" s="253"/>
      <c r="E22" s="311" t="s">
        <v>37</v>
      </c>
      <c r="F22" s="312"/>
      <c r="G22" s="179"/>
      <c r="H22" s="325" t="s">
        <v>38</v>
      </c>
      <c r="I22" s="299"/>
      <c r="J22" s="295"/>
      <c r="K22" s="159"/>
      <c r="L22" s="183"/>
      <c r="M22" s="121"/>
      <c r="N22" s="144" t="str">
        <f>IF(C22&gt;0,"PLEASE SUBMIT THE PROOF IN SUPPORT OF NPS CONTRIBUTION U/s 80CC D (1B)"," ")</f>
        <v> </v>
      </c>
      <c r="O22" s="121"/>
      <c r="P22" s="121"/>
      <c r="Q22" s="121"/>
      <c r="R22" s="121"/>
      <c r="S22" s="121"/>
    </row>
    <row r="23" spans="1:19" ht="12">
      <c r="A23" s="294" t="s">
        <v>3</v>
      </c>
      <c r="B23" s="295"/>
      <c r="C23" s="179"/>
      <c r="D23" s="296" t="s">
        <v>39</v>
      </c>
      <c r="E23" s="297"/>
      <c r="F23" s="298"/>
      <c r="G23" s="179"/>
      <c r="H23" s="322" t="s">
        <v>134</v>
      </c>
      <c r="I23" s="323"/>
      <c r="J23" s="324"/>
      <c r="K23" s="153"/>
      <c r="L23" s="183"/>
      <c r="M23" s="121"/>
      <c r="N23" s="121"/>
      <c r="O23" s="121"/>
      <c r="P23" s="121"/>
      <c r="Q23" s="121"/>
      <c r="R23" s="121"/>
      <c r="S23" s="121"/>
    </row>
    <row r="24" spans="1:17" ht="12">
      <c r="A24" s="294" t="s">
        <v>4</v>
      </c>
      <c r="B24" s="299"/>
      <c r="C24" s="184">
        <f>IF(U4="YES","[ INCLUDING EMPLOYER CONTRIBUTION ],","")</f>
      </c>
      <c r="D24" s="184"/>
      <c r="E24" s="184"/>
      <c r="F24" s="184"/>
      <c r="G24" s="184"/>
      <c r="H24" s="185"/>
      <c r="I24" s="186"/>
      <c r="J24" s="187">
        <f>IF((U4="YES"),"Rs.","")</f>
      </c>
      <c r="K24" s="188">
        <f>IF((U4="YES"),V20,"")</f>
      </c>
      <c r="L24" s="14">
        <f>IF((U4="YES"),V20+((SUM(H8:H19,G20,C21,G21,G22,C23,G23,K23,K22))-L20),((SUM(H8:H19,G20,C21,G21,G22,C23,G23,K23,K22))-L20))</f>
        <v>0</v>
      </c>
      <c r="M24" s="121"/>
      <c r="N24" s="125"/>
      <c r="O24" s="121"/>
      <c r="P24" s="121"/>
      <c r="Q24" s="121"/>
    </row>
    <row r="25" spans="1:17" ht="12">
      <c r="A25" s="300" t="s">
        <v>5</v>
      </c>
      <c r="B25" s="301"/>
      <c r="C25" s="189"/>
      <c r="D25" s="189"/>
      <c r="E25" s="189"/>
      <c r="F25" s="189"/>
      <c r="G25" s="189"/>
      <c r="H25" s="189"/>
      <c r="I25" s="180"/>
      <c r="J25" s="147"/>
      <c r="K25" s="190"/>
      <c r="L25" s="183"/>
      <c r="M25" s="121"/>
      <c r="N25" s="191"/>
      <c r="O25" s="121"/>
      <c r="P25" s="121"/>
      <c r="Q25" s="121"/>
    </row>
    <row r="26" spans="1:17" ht="12">
      <c r="A26" s="192"/>
      <c r="B26" s="193" t="s">
        <v>144</v>
      </c>
      <c r="C26" s="36"/>
      <c r="D26" s="36"/>
      <c r="E26" s="50"/>
      <c r="F26" s="50"/>
      <c r="G26" s="50"/>
      <c r="H26" s="50"/>
      <c r="I26" s="32"/>
      <c r="J26" s="194"/>
      <c r="K26" s="9">
        <f>SUM(I8:I19)+C21+G21</f>
        <v>0</v>
      </c>
      <c r="L26" s="183"/>
      <c r="M26" s="121"/>
      <c r="N26" s="125"/>
      <c r="O26" s="121"/>
      <c r="P26" s="121"/>
      <c r="Q26" s="121"/>
    </row>
    <row r="27" spans="1:17" ht="12">
      <c r="A27" s="192"/>
      <c r="B27" s="148" t="s">
        <v>26</v>
      </c>
      <c r="C27" s="36"/>
      <c r="D27" s="50"/>
      <c r="E27" s="36"/>
      <c r="F27" s="36"/>
      <c r="G27" s="36"/>
      <c r="H27" s="36"/>
      <c r="I27" s="32"/>
      <c r="J27" s="194"/>
      <c r="K27" s="9">
        <f>SUM(J8:J19)</f>
        <v>0</v>
      </c>
      <c r="L27" s="183"/>
      <c r="M27" s="121"/>
      <c r="N27" s="121"/>
      <c r="O27" s="121"/>
      <c r="P27" s="195"/>
      <c r="Q27" s="121"/>
    </row>
    <row r="28" spans="1:17" ht="12">
      <c r="A28" s="192"/>
      <c r="B28" s="193" t="s">
        <v>142</v>
      </c>
      <c r="C28" s="36"/>
      <c r="D28" s="36"/>
      <c r="E28" s="36"/>
      <c r="F28" s="36"/>
      <c r="G28" s="36"/>
      <c r="H28" s="36"/>
      <c r="I28" s="32"/>
      <c r="J28" s="194"/>
      <c r="K28" s="9">
        <f>SUM(K8:K19)+SUM(L8:L19)+K21</f>
        <v>0</v>
      </c>
      <c r="L28" s="183"/>
      <c r="M28" s="121"/>
      <c r="N28" s="121"/>
      <c r="O28" s="121"/>
      <c r="P28" s="121"/>
      <c r="Q28" s="121"/>
    </row>
    <row r="29" spans="1:17" ht="12">
      <c r="A29" s="192"/>
      <c r="B29" s="193" t="s">
        <v>146</v>
      </c>
      <c r="C29" s="36"/>
      <c r="D29" s="36"/>
      <c r="E29" s="36"/>
      <c r="F29" s="36"/>
      <c r="G29" s="36"/>
      <c r="H29" s="36"/>
      <c r="I29" s="32"/>
      <c r="J29" s="194"/>
      <c r="K29" s="11">
        <f>IF(C22&gt;50000,50000,C22)</f>
        <v>0</v>
      </c>
      <c r="L29" s="183"/>
      <c r="M29" s="121"/>
      <c r="N29" s="121"/>
      <c r="O29" s="121"/>
      <c r="P29" s="121"/>
      <c r="Q29" s="121"/>
    </row>
    <row r="30" spans="1:17" ht="12">
      <c r="A30" s="192"/>
      <c r="B30" s="193" t="s">
        <v>92</v>
      </c>
      <c r="C30" s="36"/>
      <c r="D30" s="36"/>
      <c r="E30" s="36"/>
      <c r="F30" s="36"/>
      <c r="G30" s="36"/>
      <c r="H30" s="194"/>
      <c r="I30" s="32"/>
      <c r="J30" s="194"/>
      <c r="K30" s="105"/>
      <c r="L30" s="183"/>
      <c r="M30" s="121"/>
      <c r="N30" s="121"/>
      <c r="O30" s="121"/>
      <c r="P30" s="121"/>
      <c r="Q30" s="121"/>
    </row>
    <row r="31" spans="1:17" ht="12">
      <c r="A31" s="192"/>
      <c r="B31" s="193" t="s">
        <v>93</v>
      </c>
      <c r="C31" s="36"/>
      <c r="D31" s="36"/>
      <c r="E31" s="36"/>
      <c r="F31" s="36"/>
      <c r="G31" s="36"/>
      <c r="H31" s="194"/>
      <c r="I31" s="32"/>
      <c r="J31" s="194"/>
      <c r="K31" s="105"/>
      <c r="L31" s="183"/>
      <c r="M31" s="121"/>
      <c r="N31" s="125"/>
      <c r="O31" s="125"/>
      <c r="P31" s="125"/>
      <c r="Q31" s="125"/>
    </row>
    <row r="32" spans="1:17" ht="12.75">
      <c r="A32" s="192"/>
      <c r="B32" s="193" t="s">
        <v>94</v>
      </c>
      <c r="C32" s="36"/>
      <c r="D32" s="36"/>
      <c r="E32" s="36"/>
      <c r="F32" s="36"/>
      <c r="G32" s="36"/>
      <c r="H32" s="194"/>
      <c r="I32" s="32"/>
      <c r="J32" s="194"/>
      <c r="K32" s="105"/>
      <c r="L32" s="183"/>
      <c r="M32" s="121"/>
      <c r="N32" s="317"/>
      <c r="O32" s="317"/>
      <c r="P32" s="318"/>
      <c r="Q32" s="318"/>
    </row>
    <row r="33" spans="1:17" ht="12">
      <c r="A33" s="192"/>
      <c r="B33" s="290" t="s">
        <v>95</v>
      </c>
      <c r="C33" s="291"/>
      <c r="D33" s="291"/>
      <c r="E33" s="291"/>
      <c r="F33" s="272" t="s">
        <v>129</v>
      </c>
      <c r="G33" s="273"/>
      <c r="H33" s="273"/>
      <c r="I33" s="273"/>
      <c r="J33" s="274"/>
      <c r="K33" s="196"/>
      <c r="L33" s="183"/>
      <c r="M33" s="121"/>
      <c r="N33" s="125"/>
      <c r="O33" s="125"/>
      <c r="P33" s="125"/>
      <c r="Q33" s="125"/>
    </row>
    <row r="34" spans="1:17" ht="12">
      <c r="A34" s="197" t="str">
        <f>IF((K29&gt;0),"TOTAL 80 (C) +  80 CC D (1B)","TOTAL 80 ( C )")</f>
        <v>TOTAL 80 ( C )</v>
      </c>
      <c r="B34" s="36"/>
      <c r="C34" s="36"/>
      <c r="D34" s="36"/>
      <c r="E34" s="36"/>
      <c r="F34" s="36"/>
      <c r="G34" s="36"/>
      <c r="H34" s="36"/>
      <c r="I34" s="32"/>
      <c r="J34" s="194"/>
      <c r="K34" s="194"/>
      <c r="L34" s="15">
        <f>SUM(K26,K27,K28,C22,K30,K31,K32,K33)</f>
        <v>0</v>
      </c>
      <c r="M34" s="121"/>
      <c r="N34" s="121"/>
      <c r="O34" s="121"/>
      <c r="P34" s="121"/>
      <c r="Q34" s="121"/>
    </row>
    <row r="35" spans="1:17" ht="12">
      <c r="A35" s="302" t="s">
        <v>154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4"/>
      <c r="L35" s="198"/>
      <c r="M35" s="121"/>
      <c r="N35" s="129"/>
      <c r="O35" s="121"/>
      <c r="P35" s="121"/>
      <c r="Q35" s="121"/>
    </row>
    <row r="36" spans="1:17" ht="12">
      <c r="A36" s="199" t="s">
        <v>8</v>
      </c>
      <c r="B36" s="200"/>
      <c r="C36" s="36"/>
      <c r="D36" s="36"/>
      <c r="E36" s="36"/>
      <c r="F36" s="36"/>
      <c r="G36" s="36"/>
      <c r="H36" s="36"/>
      <c r="I36" s="32"/>
      <c r="J36" s="194"/>
      <c r="K36" s="194"/>
      <c r="L36" s="15">
        <f>L24</f>
        <v>0</v>
      </c>
      <c r="M36" s="121"/>
      <c r="N36" s="121"/>
      <c r="O36" s="121"/>
      <c r="P36" s="121"/>
      <c r="Q36" s="121"/>
    </row>
    <row r="37" spans="1:17" ht="15.75" customHeight="1">
      <c r="A37" s="192"/>
      <c r="B37" s="201" t="s">
        <v>155</v>
      </c>
      <c r="C37" s="202"/>
      <c r="D37" s="202"/>
      <c r="E37" s="202"/>
      <c r="F37" s="203"/>
      <c r="G37" s="204"/>
      <c r="H37" s="181"/>
      <c r="I37" s="307" t="s">
        <v>162</v>
      </c>
      <c r="J37" s="308"/>
      <c r="K37" s="237">
        <f>IF(M37&gt;0,M37,0)</f>
        <v>0</v>
      </c>
      <c r="L37" s="235"/>
      <c r="M37" s="145">
        <f>MIN(H37,SUM(F8:F19),ROUND((SUM(B8:B19)+SUM(E8:E19))*0.4,0),(H37-(ROUND((SUM(B8:B19)+SUM(E8:E19))*0.1,0))))</f>
        <v>0</v>
      </c>
      <c r="N37" s="121"/>
      <c r="O37" s="121"/>
      <c r="P37" s="121"/>
      <c r="Q37" s="121"/>
    </row>
    <row r="38" spans="1:17" ht="36">
      <c r="A38" s="192"/>
      <c r="B38" s="193" t="s">
        <v>6</v>
      </c>
      <c r="C38" s="36"/>
      <c r="D38" s="36"/>
      <c r="E38" s="36"/>
      <c r="F38" s="36"/>
      <c r="G38" s="36"/>
      <c r="H38" s="105"/>
      <c r="I38" s="307" t="s">
        <v>163</v>
      </c>
      <c r="J38" s="308"/>
      <c r="K38" s="236">
        <f>IF(H38&gt;2500,2500,H38)</f>
        <v>0</v>
      </c>
      <c r="L38" s="183"/>
      <c r="M38" s="121"/>
      <c r="N38" s="121"/>
      <c r="O38" s="121"/>
      <c r="P38" s="121"/>
      <c r="Q38" s="121"/>
    </row>
    <row r="39" spans="1:17" ht="12">
      <c r="A39" s="192"/>
      <c r="B39" s="193" t="s">
        <v>7</v>
      </c>
      <c r="C39" s="36"/>
      <c r="D39" s="36"/>
      <c r="E39" s="36"/>
      <c r="F39" s="36"/>
      <c r="G39" s="36"/>
      <c r="H39" s="105"/>
      <c r="I39" s="305" t="s">
        <v>164</v>
      </c>
      <c r="J39" s="306"/>
      <c r="K39" s="137">
        <f>IF(H39&gt;199999,200000,H39)</f>
        <v>0</v>
      </c>
      <c r="L39" s="183"/>
      <c r="M39" s="121"/>
      <c r="N39" s="121"/>
      <c r="O39" s="121"/>
      <c r="P39" s="121"/>
      <c r="Q39" s="121"/>
    </row>
    <row r="40" spans="1:17" ht="12">
      <c r="A40" s="205" t="s">
        <v>9</v>
      </c>
      <c r="B40" s="36" t="s">
        <v>10</v>
      </c>
      <c r="C40" s="36"/>
      <c r="D40" s="36"/>
      <c r="E40" s="36"/>
      <c r="F40" s="36"/>
      <c r="G40" s="36"/>
      <c r="H40" s="36"/>
      <c r="I40" s="206"/>
      <c r="J40" s="194"/>
      <c r="K40" s="194"/>
      <c r="L40" s="15">
        <f>L24-(K38+K39+K37)</f>
        <v>0</v>
      </c>
      <c r="M40" s="121"/>
      <c r="N40" s="121"/>
      <c r="O40" s="121"/>
      <c r="P40" s="121"/>
      <c r="Q40" s="121"/>
    </row>
    <row r="41" spans="1:17" ht="12" customHeight="1">
      <c r="A41" s="207" t="s">
        <v>17</v>
      </c>
      <c r="B41" s="189"/>
      <c r="C41" s="189"/>
      <c r="D41" s="189"/>
      <c r="E41" s="189"/>
      <c r="F41" s="189"/>
      <c r="G41" s="189"/>
      <c r="H41" s="189"/>
      <c r="I41" s="180"/>
      <c r="J41" s="147"/>
      <c r="K41" s="147"/>
      <c r="L41" s="182"/>
      <c r="M41" s="121"/>
      <c r="N41" s="121"/>
      <c r="O41" s="121"/>
      <c r="P41" s="121"/>
      <c r="Q41" s="121"/>
    </row>
    <row r="42" spans="1:17" ht="12">
      <c r="A42" s="192"/>
      <c r="B42" s="193" t="str">
        <f>IF((K29&gt;0),"PAYMENT/INVESTMENT U/s 80C + 80CC D (1B)","PAYMENT/INVESTMENT U/s 80C")</f>
        <v>PAYMENT/INVESTMENT U/s 80C</v>
      </c>
      <c r="C42" s="36"/>
      <c r="D42" s="36"/>
      <c r="E42" s="36"/>
      <c r="F42" s="36"/>
      <c r="G42" s="36"/>
      <c r="H42" s="194"/>
      <c r="I42" s="32"/>
      <c r="J42" s="194"/>
      <c r="K42" s="9">
        <f>L34</f>
        <v>0</v>
      </c>
      <c r="L42" s="15">
        <f>IF((SUM(K26,K27,K28,K30,K31,K32,K33))&gt;149999,150000,(SUM(K26,K27,K28,K30,K31,K32,K33)))+K29</f>
        <v>0</v>
      </c>
      <c r="M42" s="121"/>
      <c r="N42" s="121"/>
      <c r="O42" s="121"/>
      <c r="P42" s="121"/>
      <c r="Q42" s="121"/>
    </row>
    <row r="43" spans="1:17" ht="12">
      <c r="A43" s="192"/>
      <c r="B43" s="193" t="s">
        <v>98</v>
      </c>
      <c r="C43" s="36"/>
      <c r="D43" s="36"/>
      <c r="E43" s="36"/>
      <c r="F43" s="36"/>
      <c r="G43" s="36"/>
      <c r="H43" s="194"/>
      <c r="I43" s="32"/>
      <c r="J43" s="194"/>
      <c r="K43" s="105"/>
      <c r="L43" s="15">
        <f>IF(K43&gt;54999,55000,K43)</f>
        <v>0</v>
      </c>
      <c r="M43" s="121"/>
      <c r="N43" s="121"/>
      <c r="O43" s="121"/>
      <c r="P43" s="121"/>
      <c r="Q43" s="121"/>
    </row>
    <row r="44" spans="1:24" ht="12">
      <c r="A44" s="192"/>
      <c r="B44" s="193" t="s">
        <v>99</v>
      </c>
      <c r="C44" s="36"/>
      <c r="D44" s="36"/>
      <c r="E44" s="36"/>
      <c r="F44" s="36"/>
      <c r="G44" s="36"/>
      <c r="H44" s="194"/>
      <c r="I44" s="32"/>
      <c r="J44" s="194"/>
      <c r="K44" s="105"/>
      <c r="L44" s="15">
        <f>IF(K44&gt;125000,125000,K44)</f>
        <v>0</v>
      </c>
      <c r="M44" s="122">
        <f>IF(K44&gt;75000,"THIS AMOUNT IS ADMISSIBLE ONLY IF THE DEPENDENT HAS SEVERE DISABLITY (80% &amp; ABOVE) - SHOULD BE SUPPORTED BY MEDICAL CERTIFICATE",IF(K44&gt;0,"SHOULD BE SUPPORTED BY MEDICAL CERTIFICATE",""))</f>
      </c>
      <c r="N44" s="121"/>
      <c r="O44" s="121"/>
      <c r="P44" s="121"/>
      <c r="Q44" s="121"/>
      <c r="X44" s="134"/>
    </row>
    <row r="45" spans="1:23" ht="12">
      <c r="A45" s="192"/>
      <c r="B45" s="193" t="s">
        <v>100</v>
      </c>
      <c r="C45" s="36"/>
      <c r="D45" s="36"/>
      <c r="E45" s="36"/>
      <c r="F45" s="36"/>
      <c r="G45" s="36"/>
      <c r="H45" s="194"/>
      <c r="I45" s="32"/>
      <c r="J45" s="194"/>
      <c r="K45" s="105"/>
      <c r="L45" s="15">
        <f>IF(K45&gt;80000,80000,K45)</f>
        <v>0</v>
      </c>
      <c r="M45" s="133">
        <f>IF(L45&gt;60000,"THIS AMOUNT IS ADMISSIBLE ONLY IF THE DEPENDENT IS OF THE AGE OF 80 YEARS OR ABOVE",IF(L45&gt;40000,"THIS AMOUNT IS ADMISSIBLE ONLY IF THE DEPENDENT IS OF THE AGE OF 60 YEARS OR ABOVE",""))</f>
      </c>
      <c r="N45" s="121"/>
      <c r="O45" s="123"/>
      <c r="P45" s="121"/>
      <c r="Q45" s="121"/>
      <c r="W45" s="134"/>
    </row>
    <row r="46" spans="1:17" ht="12">
      <c r="A46" s="192"/>
      <c r="B46" s="193" t="s">
        <v>101</v>
      </c>
      <c r="C46" s="36"/>
      <c r="D46" s="36"/>
      <c r="E46" s="36"/>
      <c r="F46" s="36"/>
      <c r="G46" s="36"/>
      <c r="H46" s="194"/>
      <c r="I46" s="32"/>
      <c r="J46" s="194"/>
      <c r="K46" s="105"/>
      <c r="L46" s="15">
        <f>K46</f>
        <v>0</v>
      </c>
      <c r="N46" s="121"/>
      <c r="O46" s="121"/>
      <c r="P46" s="121"/>
      <c r="Q46" s="121"/>
    </row>
    <row r="47" spans="1:22" ht="12">
      <c r="A47" s="192"/>
      <c r="B47" s="193" t="s">
        <v>102</v>
      </c>
      <c r="C47" s="36"/>
      <c r="D47" s="36"/>
      <c r="E47" s="36"/>
      <c r="F47" s="36"/>
      <c r="G47" s="36"/>
      <c r="H47" s="194"/>
      <c r="I47" s="32"/>
      <c r="J47" s="194"/>
      <c r="K47" s="105">
        <v>0</v>
      </c>
      <c r="L47" s="15">
        <f>K47</f>
        <v>0</v>
      </c>
      <c r="M47" s="103" t="str">
        <f>IF(L47=125000,"THIS AMOUNT IS ADMISSIBLE TO THOSE WHO HAVE"," ")</f>
        <v> </v>
      </c>
      <c r="O47" s="124"/>
      <c r="P47" s="124"/>
      <c r="Q47" s="125"/>
      <c r="R47" s="126"/>
      <c r="S47" s="126"/>
      <c r="T47" s="126"/>
      <c r="U47" s="126"/>
      <c r="V47" s="126"/>
    </row>
    <row r="48" spans="1:22" ht="12.75" customHeight="1">
      <c r="A48" s="192"/>
      <c r="B48" s="283" t="s">
        <v>168</v>
      </c>
      <c r="C48" s="284"/>
      <c r="D48" s="284"/>
      <c r="E48" s="284"/>
      <c r="F48" s="284"/>
      <c r="G48" s="284"/>
      <c r="H48" s="284"/>
      <c r="I48" s="284"/>
      <c r="J48" s="285"/>
      <c r="K48" s="105"/>
      <c r="L48" s="15">
        <f>K48</f>
        <v>0</v>
      </c>
      <c r="M48" s="127"/>
      <c r="N48" s="125"/>
      <c r="O48" s="125"/>
      <c r="P48" s="104" t="str">
        <f>IF(L47=125000,"SEVERE DISABILITY (80% &amp; ABOVE)"," ")</f>
        <v> </v>
      </c>
      <c r="Q48" s="124"/>
      <c r="R48" s="124"/>
      <c r="S48" s="124"/>
      <c r="T48" s="124"/>
      <c r="U48" s="124"/>
      <c r="V48" s="124"/>
    </row>
    <row r="49" spans="1:22" ht="12">
      <c r="A49" s="197" t="s">
        <v>12</v>
      </c>
      <c r="B49" s="193" t="s">
        <v>11</v>
      </c>
      <c r="C49" s="36"/>
      <c r="D49" s="36"/>
      <c r="E49" s="36"/>
      <c r="F49" s="36"/>
      <c r="G49" s="36"/>
      <c r="H49" s="36"/>
      <c r="I49" s="32"/>
      <c r="J49" s="194"/>
      <c r="K49" s="194"/>
      <c r="L49" s="15">
        <f>SUM(L42:L47)+K48</f>
        <v>0</v>
      </c>
      <c r="M49" s="127"/>
      <c r="N49" s="125"/>
      <c r="O49" s="128" t="str">
        <f>IF(L47=100000,"[ SHOULD BE SUPPORTED BY MEDICAL CERTIFICATE ]"," ")</f>
        <v> </v>
      </c>
      <c r="P49" s="142" t="str">
        <f>IF(L47=125000,"              [ MUST SUBMIT THE MEDICAL CERTIFICATE ]"," ")</f>
        <v> </v>
      </c>
      <c r="Q49" s="125"/>
      <c r="R49" s="126"/>
      <c r="S49" s="126"/>
      <c r="T49" s="126"/>
      <c r="U49" s="126"/>
      <c r="V49" s="126"/>
    </row>
    <row r="50" spans="1:17" ht="12">
      <c r="A50" s="146"/>
      <c r="B50" s="193" t="s">
        <v>13</v>
      </c>
      <c r="C50" s="36"/>
      <c r="D50" s="36"/>
      <c r="E50" s="36" t="s">
        <v>27</v>
      </c>
      <c r="F50" s="50">
        <f>IF((U4="YES"),"[AFTER DEDUCTION U/s 80CCD(2)],","")</f>
      </c>
      <c r="G50" s="36"/>
      <c r="H50" s="36"/>
      <c r="I50" s="32"/>
      <c r="J50" s="208">
        <f>IF((U4="YES"),"Rs.","")</f>
      </c>
      <c r="K50" s="9">
        <f>IF((U4="YES"),V20,"")</f>
      </c>
      <c r="L50" s="15">
        <f>IF((U4="YES"),(N50-K50),N50)</f>
        <v>0</v>
      </c>
      <c r="N50" s="145">
        <f>IF(L40&gt;L49,L40-L49,0)</f>
        <v>0</v>
      </c>
      <c r="O50" s="121"/>
      <c r="P50" s="121"/>
      <c r="Q50" s="121"/>
    </row>
    <row r="51" spans="1:17" ht="12">
      <c r="A51" s="146"/>
      <c r="B51" s="193" t="s">
        <v>14</v>
      </c>
      <c r="C51" s="36"/>
      <c r="D51" s="36"/>
      <c r="E51" s="36"/>
      <c r="F51" s="36"/>
      <c r="G51" s="36"/>
      <c r="H51" s="36"/>
      <c r="I51" s="32"/>
      <c r="J51" s="194"/>
      <c r="K51" s="194"/>
      <c r="L51" s="15">
        <f>IF(L50&gt;0,ROUND(L50/10,0)*10,0)</f>
        <v>0</v>
      </c>
      <c r="M51" s="123"/>
      <c r="N51" s="121"/>
      <c r="O51" s="121"/>
      <c r="P51" s="121"/>
      <c r="Q51" s="121"/>
    </row>
    <row r="52" spans="1:17" ht="12">
      <c r="A52" s="146"/>
      <c r="B52" s="193" t="s">
        <v>15</v>
      </c>
      <c r="C52" s="36"/>
      <c r="D52" s="36"/>
      <c r="E52" s="102" t="str">
        <f>N366</f>
        <v> </v>
      </c>
      <c r="F52" s="102"/>
      <c r="G52" s="102"/>
      <c r="H52" s="102"/>
      <c r="I52" s="209"/>
      <c r="J52" s="210"/>
      <c r="K52" s="210"/>
      <c r="L52" s="15">
        <f>IF(L51&lt;250001,0,IF(L51&lt;=500000,ROUND((L51-250000)*0.05,0),IF(L51&lt;=1000000,(ROUND((L51-500000)*0.2,0)+12500),(ROUND((L51-1000000)*0.3,0)+12500+100000))))</f>
        <v>0</v>
      </c>
      <c r="M52" s="121"/>
      <c r="N52" s="121"/>
      <c r="O52" s="121"/>
      <c r="P52" s="121"/>
      <c r="Q52" s="121"/>
    </row>
    <row r="53" spans="1:17" ht="12">
      <c r="A53" s="146"/>
      <c r="B53" s="211" t="s">
        <v>156</v>
      </c>
      <c r="C53" s="212"/>
      <c r="D53" s="212"/>
      <c r="E53" s="213"/>
      <c r="F53" s="36"/>
      <c r="G53" s="36"/>
      <c r="H53" s="36"/>
      <c r="I53" s="32"/>
      <c r="J53" s="194"/>
      <c r="K53" s="194"/>
      <c r="L53" s="16">
        <f>IF(L52=0,0,IF((L50&gt;350000),0,2500))</f>
        <v>0</v>
      </c>
      <c r="M53" s="121"/>
      <c r="N53" s="121"/>
      <c r="O53" s="121"/>
      <c r="P53" s="121"/>
      <c r="Q53" s="121"/>
    </row>
    <row r="54" spans="1:17" ht="12">
      <c r="A54" s="146"/>
      <c r="B54" s="193" t="s">
        <v>35</v>
      </c>
      <c r="C54" s="36"/>
      <c r="D54" s="36"/>
      <c r="E54" s="36"/>
      <c r="F54" s="36"/>
      <c r="G54" s="36"/>
      <c r="H54" s="36"/>
      <c r="I54" s="32"/>
      <c r="J54" s="194"/>
      <c r="K54" s="194"/>
      <c r="L54" s="15">
        <f>IF(L52&gt;L53,L52-L53,0)</f>
        <v>0</v>
      </c>
      <c r="M54" s="121"/>
      <c r="N54" s="121"/>
      <c r="O54" s="121"/>
      <c r="P54" s="121"/>
      <c r="Q54" s="121"/>
    </row>
    <row r="55" spans="1:17" ht="12">
      <c r="A55" s="146"/>
      <c r="B55" s="193" t="s">
        <v>28</v>
      </c>
      <c r="C55" s="213"/>
      <c r="D55" s="213"/>
      <c r="E55" s="36" t="s">
        <v>29</v>
      </c>
      <c r="F55" s="36"/>
      <c r="G55" s="212"/>
      <c r="H55" s="213"/>
      <c r="I55" s="214"/>
      <c r="J55" s="215"/>
      <c r="K55" s="215"/>
      <c r="L55" s="16">
        <f>ROUND((L54*0.02),0)+ROUND((L54*0.01),0)</f>
        <v>0</v>
      </c>
      <c r="M55" s="121"/>
      <c r="N55" s="121"/>
      <c r="O55" s="121"/>
      <c r="P55" s="121"/>
      <c r="Q55" s="121"/>
    </row>
    <row r="56" spans="1:17" ht="12.75" thickBot="1">
      <c r="A56" s="146"/>
      <c r="B56" s="290" t="s">
        <v>130</v>
      </c>
      <c r="C56" s="291"/>
      <c r="D56" s="291"/>
      <c r="E56" s="291"/>
      <c r="F56" s="291"/>
      <c r="G56" s="291"/>
      <c r="H56" s="291"/>
      <c r="I56" s="291"/>
      <c r="J56" s="291"/>
      <c r="K56" s="292"/>
      <c r="L56" s="130"/>
      <c r="M56" s="123"/>
      <c r="N56" s="131"/>
      <c r="O56" s="121"/>
      <c r="P56" s="121"/>
      <c r="Q56" s="121"/>
    </row>
    <row r="57" spans="1:22" ht="15.75" thickBot="1">
      <c r="A57" s="146"/>
      <c r="B57" s="211" t="s">
        <v>16</v>
      </c>
      <c r="C57" s="213"/>
      <c r="D57" s="213"/>
      <c r="E57" s="213"/>
      <c r="F57" s="213"/>
      <c r="G57" s="213"/>
      <c r="H57" s="213"/>
      <c r="I57" s="214"/>
      <c r="J57" s="215"/>
      <c r="K57" s="215"/>
      <c r="L57" s="17">
        <f>IF(((SUM(L54:L55))-L56)&lt;0,0,((SUM(L54:L55)-L56)))</f>
        <v>0</v>
      </c>
      <c r="M57" s="121"/>
      <c r="N57" s="293"/>
      <c r="O57" s="293"/>
      <c r="P57" s="293"/>
      <c r="Q57" s="293"/>
      <c r="R57" s="293"/>
      <c r="S57" s="293"/>
      <c r="T57" s="293"/>
      <c r="U57" s="293"/>
      <c r="V57" s="293"/>
    </row>
    <row r="58" spans="1:17" ht="12.75">
      <c r="A58" s="146"/>
      <c r="B58" s="193" t="s">
        <v>116</v>
      </c>
      <c r="C58" s="36"/>
      <c r="D58" s="36"/>
      <c r="E58" s="36"/>
      <c r="F58" s="36"/>
      <c r="G58" s="36"/>
      <c r="H58" s="36"/>
      <c r="I58" s="32"/>
      <c r="J58" s="194"/>
      <c r="K58" s="194"/>
      <c r="L58" s="18"/>
      <c r="M58" s="121"/>
      <c r="N58" s="121"/>
      <c r="O58" s="121"/>
      <c r="P58" s="121"/>
      <c r="Q58" s="121"/>
    </row>
    <row r="59" spans="1:17" ht="12">
      <c r="A59" s="216"/>
      <c r="B59" s="193" t="s">
        <v>117</v>
      </c>
      <c r="C59" s="36"/>
      <c r="D59" s="36"/>
      <c r="E59" s="160"/>
      <c r="F59" s="105">
        <v>2</v>
      </c>
      <c r="G59" s="290" t="str">
        <f>IF(F59&lt;2,"MONTH","MONTHS")</f>
        <v>MONTHS</v>
      </c>
      <c r="H59" s="291"/>
      <c r="I59" s="32"/>
      <c r="J59" s="135" t="s">
        <v>118</v>
      </c>
      <c r="K59" s="49">
        <f>IF(L58&gt;L57,0,IF(L57&lt;L58,L57-L58,IF(L58&gt;0,ROUND(IF((F59&gt;0),(L57-L58)/F59,(L57-L58)),2),ROUND(IF((F59&gt;0),L57/F59,L57),2))))</f>
        <v>0</v>
      </c>
      <c r="L59" s="136" t="s">
        <v>30</v>
      </c>
      <c r="M59" s="129"/>
      <c r="N59" s="121"/>
      <c r="O59" s="121"/>
      <c r="P59" s="121"/>
      <c r="Q59" s="121"/>
    </row>
    <row r="60" spans="1:17" ht="12">
      <c r="A60" s="217" t="s">
        <v>32</v>
      </c>
      <c r="B60" s="286" t="s">
        <v>167</v>
      </c>
      <c r="C60" s="287"/>
      <c r="D60" s="180"/>
      <c r="E60" s="180"/>
      <c r="F60" s="180"/>
      <c r="G60" s="180"/>
      <c r="H60" s="180"/>
      <c r="I60" s="218" t="s">
        <v>36</v>
      </c>
      <c r="J60" s="280"/>
      <c r="K60" s="281"/>
      <c r="L60" s="282"/>
      <c r="M60" s="121"/>
      <c r="N60" s="121"/>
      <c r="O60" s="121"/>
      <c r="P60" s="121"/>
      <c r="Q60" s="121"/>
    </row>
    <row r="61" spans="1:17" ht="13.5" customHeight="1" thickBot="1">
      <c r="A61" s="219" t="s">
        <v>33</v>
      </c>
      <c r="B61" s="288">
        <f ca="1">TODAY()</f>
        <v>43108</v>
      </c>
      <c r="C61" s="289"/>
      <c r="D61" s="275" t="str">
        <f>IF(L58&gt;L57,"EXCESS TAX PAID       Rs."," ")</f>
        <v> </v>
      </c>
      <c r="E61" s="276"/>
      <c r="F61" s="276"/>
      <c r="G61" s="220" t="str">
        <f>IF(L58&gt;L57,ABS(L58-L57)," ")</f>
        <v> </v>
      </c>
      <c r="H61" s="221" t="str">
        <f>IF(L58&gt;L57,"/-"," ")</f>
        <v> </v>
      </c>
      <c r="I61" s="222" t="s">
        <v>34</v>
      </c>
      <c r="J61" s="277" t="str">
        <f>B2</f>
        <v> </v>
      </c>
      <c r="K61" s="278"/>
      <c r="L61" s="279"/>
      <c r="M61" s="121"/>
      <c r="N61" s="121"/>
      <c r="O61" s="121"/>
      <c r="P61" s="121"/>
      <c r="Q61" s="121"/>
    </row>
    <row r="62" spans="1:17" ht="12.75" thickTop="1">
      <c r="A62" s="223"/>
      <c r="B62" s="223"/>
      <c r="C62" s="223"/>
      <c r="D62" s="223"/>
      <c r="E62" s="223"/>
      <c r="F62" s="223"/>
      <c r="G62" s="223"/>
      <c r="H62" s="223"/>
      <c r="I62" s="223"/>
      <c r="M62" s="121"/>
      <c r="N62" s="121"/>
      <c r="O62" s="121"/>
      <c r="P62" s="121"/>
      <c r="Q62" s="121"/>
    </row>
    <row r="63" spans="1:25" ht="12">
      <c r="A63" s="223"/>
      <c r="B63" s="223"/>
      <c r="C63" s="223"/>
      <c r="D63" s="223"/>
      <c r="E63" s="223"/>
      <c r="F63" s="223"/>
      <c r="G63" s="223"/>
      <c r="H63" s="223"/>
      <c r="I63" s="223"/>
      <c r="M63" s="121"/>
      <c r="N63" s="121"/>
      <c r="O63" s="121"/>
      <c r="P63" s="121"/>
      <c r="Q63" s="121"/>
      <c r="Y63" s="224"/>
    </row>
    <row r="64" spans="1:17" ht="12">
      <c r="A64" s="223"/>
      <c r="B64" s="223"/>
      <c r="C64" s="223"/>
      <c r="D64" s="223"/>
      <c r="E64" s="223"/>
      <c r="F64" s="223"/>
      <c r="G64" s="223"/>
      <c r="H64" s="223"/>
      <c r="I64" s="223"/>
      <c r="M64" s="121"/>
      <c r="N64" s="121"/>
      <c r="O64" s="121"/>
      <c r="P64" s="121"/>
      <c r="Q64" s="121"/>
    </row>
    <row r="65" spans="13:17" ht="12">
      <c r="M65" s="121"/>
      <c r="N65" s="121"/>
      <c r="O65" s="121"/>
      <c r="P65" s="121"/>
      <c r="Q65" s="121"/>
    </row>
    <row r="66" spans="13:17" ht="12">
      <c r="M66" s="121"/>
      <c r="N66" s="121"/>
      <c r="O66" s="121"/>
      <c r="P66" s="121"/>
      <c r="Q66" s="121"/>
    </row>
    <row r="67" spans="13:17" ht="12">
      <c r="M67" s="121"/>
      <c r="N67" s="121"/>
      <c r="O67" s="121"/>
      <c r="P67" s="121"/>
      <c r="Q67" s="121"/>
    </row>
    <row r="75" ht="12">
      <c r="AA75" s="225"/>
    </row>
    <row r="201" ht="12">
      <c r="IV201" s="119" t="str">
        <f>IF(B2="*123#","REJITH V, S.O, AUDIT B Sn., CUSAT, 9447396903"," ")</f>
        <v> </v>
      </c>
    </row>
    <row r="366" ht="12">
      <c r="N366" s="145" t="str">
        <f>IV201</f>
        <v> </v>
      </c>
    </row>
  </sheetData>
  <sheetProtection password="97B2" sheet="1" objects="1" scenarios="1"/>
  <protectedRanges>
    <protectedRange sqref="B2 B3 B4 F4 I2 I3 L3 L4 H4 U4 B8:D19 F8:G19 G20:G23 C21:D22 C23 I8:L19 L20 K21:K23 K30:K33 F33 H37:H39 K43:K48 L56 L58 F59 B60" name="Range1"/>
  </protectedRanges>
  <mergeCells count="50">
    <mergeCell ref="U6:V6"/>
    <mergeCell ref="U7:V7"/>
    <mergeCell ref="J6:J7"/>
    <mergeCell ref="N32:Q32"/>
    <mergeCell ref="K6:K7"/>
    <mergeCell ref="H20:K20"/>
    <mergeCell ref="H23:J23"/>
    <mergeCell ref="H22:J22"/>
    <mergeCell ref="L6:L7"/>
    <mergeCell ref="H6:H7"/>
    <mergeCell ref="A22:B22"/>
    <mergeCell ref="I6:I7"/>
    <mergeCell ref="C22:D22"/>
    <mergeCell ref="E22:F22"/>
    <mergeCell ref="F6:F7"/>
    <mergeCell ref="N57:V57"/>
    <mergeCell ref="A23:B23"/>
    <mergeCell ref="D23:F23"/>
    <mergeCell ref="A24:B24"/>
    <mergeCell ref="A25:B25"/>
    <mergeCell ref="A35:K35"/>
    <mergeCell ref="B33:E33"/>
    <mergeCell ref="I39:J39"/>
    <mergeCell ref="I37:J37"/>
    <mergeCell ref="I38:J38"/>
    <mergeCell ref="F33:J33"/>
    <mergeCell ref="D61:F61"/>
    <mergeCell ref="J61:L61"/>
    <mergeCell ref="J60:L60"/>
    <mergeCell ref="B48:J48"/>
    <mergeCell ref="B60:C60"/>
    <mergeCell ref="B61:C61"/>
    <mergeCell ref="B56:K56"/>
    <mergeCell ref="G59:H59"/>
    <mergeCell ref="A1:L1"/>
    <mergeCell ref="I2:L2"/>
    <mergeCell ref="G2:H2"/>
    <mergeCell ref="I3:J3"/>
    <mergeCell ref="G3:H3"/>
    <mergeCell ref="B2:F2"/>
    <mergeCell ref="B3:F3"/>
    <mergeCell ref="M4:O4"/>
    <mergeCell ref="C21:D21"/>
    <mergeCell ref="E21:F21"/>
    <mergeCell ref="B4:D4"/>
    <mergeCell ref="D6:D7"/>
    <mergeCell ref="A20:F20"/>
    <mergeCell ref="A21:B21"/>
    <mergeCell ref="A6:A7"/>
    <mergeCell ref="B6:B7"/>
  </mergeCells>
  <dataValidations count="8">
    <dataValidation type="list" allowBlank="1" showInputMessage="1" showErrorMessage="1" sqref="U22">
      <formula1>"""MALE"",""FEMALE"""</formula1>
    </dataValidation>
    <dataValidation type="list" allowBlank="1" showInputMessage="1" showErrorMessage="1" sqref="L3">
      <formula1>"MALE,FEMALE"</formula1>
    </dataValidation>
    <dataValidation type="list" showInputMessage="1" showErrorMessage="1" sqref="F59">
      <formula1>"1,2"</formula1>
    </dataValidation>
    <dataValidation type="list" allowBlank="1" showInputMessage="1" showErrorMessage="1" sqref="K47">
      <formula1>"0,75000,125000"</formula1>
    </dataValidation>
    <dataValidation type="list" allowBlank="1" showInputMessage="1" showErrorMessage="1" sqref="B60:C60">
      <formula1>"COCHIN-22.,COCHIN-16.,PULINKUNNOO."</formula1>
    </dataValidation>
    <dataValidation type="list" allowBlank="1" showInputMessage="1" showErrorMessage="1" sqref="U4">
      <formula1>"YES,NO"</formula1>
    </dataValidation>
    <dataValidation type="list" allowBlank="1" showInputMessage="1" showErrorMessage="1" sqref="C12:C19">
      <formula1>"0,12,14,15,16,105,109,111,113"</formula1>
    </dataValidation>
    <dataValidation type="list" allowBlank="1" showInputMessage="1" showErrorMessage="1" sqref="C8:C11">
      <formula1>"0,12,14,15,105,109,111,113"</formula1>
    </dataValidation>
  </dataValidations>
  <printOptions/>
  <pageMargins left="0.7480314960629921" right="0.7480314960629921" top="0.31496062992125984" bottom="0.2362204724409449" header="0.5118110236220472" footer="0.5118110236220472"/>
  <pageSetup blackAndWhite="1" horizontalDpi="600" verticalDpi="600" orientation="portrait" r:id="rId2"/>
  <ignoredErrors>
    <ignoredError sqref="K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1" width="3.57421875" style="20" customWidth="1"/>
    <col min="2" max="2" width="17.140625" style="20" customWidth="1"/>
    <col min="3" max="3" width="43.28125" style="20" customWidth="1"/>
    <col min="4" max="4" width="11.7109375" style="20" customWidth="1"/>
    <col min="5" max="5" width="13.00390625" style="20" customWidth="1"/>
    <col min="6" max="6" width="12.57421875" style="20" customWidth="1"/>
    <col min="7" max="16384" width="9.140625" style="20" customWidth="1"/>
  </cols>
  <sheetData>
    <row r="1" spans="1:6" ht="12.75" customHeight="1" thickTop="1">
      <c r="A1" s="370" t="s">
        <v>40</v>
      </c>
      <c r="B1" s="371"/>
      <c r="C1" s="371"/>
      <c r="D1" s="371"/>
      <c r="E1" s="371"/>
      <c r="F1" s="372"/>
    </row>
    <row r="2" spans="1:6" ht="9.75" customHeight="1">
      <c r="A2" s="373" t="s">
        <v>41</v>
      </c>
      <c r="B2" s="374"/>
      <c r="C2" s="374"/>
      <c r="D2" s="374"/>
      <c r="E2" s="374"/>
      <c r="F2" s="375"/>
    </row>
    <row r="3" spans="1:6" ht="11.25" customHeight="1">
      <c r="A3" s="376" t="s">
        <v>42</v>
      </c>
      <c r="B3" s="377"/>
      <c r="C3" s="377"/>
      <c r="D3" s="377"/>
      <c r="E3" s="377"/>
      <c r="F3" s="378"/>
    </row>
    <row r="4" spans="1:6" ht="12" customHeight="1">
      <c r="A4" s="353" t="s">
        <v>81</v>
      </c>
      <c r="B4" s="379"/>
      <c r="C4" s="379"/>
      <c r="D4" s="379"/>
      <c r="E4" s="379"/>
      <c r="F4" s="380"/>
    </row>
    <row r="5" spans="1:6" ht="12.75" customHeight="1">
      <c r="A5" s="347" t="s">
        <v>111</v>
      </c>
      <c r="B5" s="348"/>
      <c r="C5" s="348"/>
      <c r="D5" s="331" t="s">
        <v>109</v>
      </c>
      <c r="E5" s="332"/>
      <c r="F5" s="140" t="s">
        <v>135</v>
      </c>
    </row>
    <row r="6" spans="1:6" ht="12.75">
      <c r="A6" s="398" t="str">
        <f>CONCATENATE(" ",'IT STATEMENT'!B2,",  ",'IT STATEMENT'!I2)</f>
        <v>  ,   </v>
      </c>
      <c r="B6" s="399"/>
      <c r="C6" s="399"/>
      <c r="D6" s="331" t="s">
        <v>110</v>
      </c>
      <c r="E6" s="332"/>
      <c r="F6" s="141" t="s">
        <v>136</v>
      </c>
    </row>
    <row r="7" spans="1:6" ht="12">
      <c r="A7" s="398" t="str">
        <f>CONCATENATE(" ",'IT STATEMENT'!B3,", ",'IT STATEMENT'!B4)</f>
        <v>  ,  </v>
      </c>
      <c r="B7" s="399"/>
      <c r="C7" s="400"/>
      <c r="D7" s="333" t="s">
        <v>90</v>
      </c>
      <c r="E7" s="334"/>
      <c r="F7" s="1" t="str">
        <f>'IT STATEMENT'!L4</f>
        <v> </v>
      </c>
    </row>
    <row r="8" spans="1:6" ht="12.75" customHeight="1">
      <c r="A8" s="347" t="s">
        <v>112</v>
      </c>
      <c r="B8" s="348"/>
      <c r="C8" s="349"/>
      <c r="D8" s="51" t="s">
        <v>108</v>
      </c>
      <c r="E8" s="3" t="str">
        <f>'IT STATEMENT'!L3</f>
        <v>FEMALE</v>
      </c>
      <c r="F8" s="2" t="str">
        <f>'IT STATEMENT'!I3</f>
        <v> </v>
      </c>
    </row>
    <row r="9" spans="1:6" ht="12">
      <c r="A9" s="350" t="s">
        <v>137</v>
      </c>
      <c r="B9" s="351"/>
      <c r="C9" s="352"/>
      <c r="D9" s="112" t="s">
        <v>147</v>
      </c>
      <c r="E9" s="111" t="e">
        <f>'IT STATEMENT'!J4</f>
        <v>#VALUE!</v>
      </c>
      <c r="F9" s="15">
        <f>'IT STATEMENT'!H4</f>
        <v>0</v>
      </c>
    </row>
    <row r="10" spans="1:6" ht="12.75" customHeight="1">
      <c r="A10" s="339" t="s">
        <v>138</v>
      </c>
      <c r="B10" s="340"/>
      <c r="C10" s="341"/>
      <c r="D10" s="364" t="s">
        <v>47</v>
      </c>
      <c r="E10" s="365"/>
      <c r="F10" s="366"/>
    </row>
    <row r="11" spans="1:6" ht="24">
      <c r="A11" s="353" t="s">
        <v>45</v>
      </c>
      <c r="B11" s="354"/>
      <c r="C11" s="355"/>
      <c r="D11" s="52" t="s">
        <v>46</v>
      </c>
      <c r="E11" s="53" t="s">
        <v>48</v>
      </c>
      <c r="F11" s="54" t="s">
        <v>49</v>
      </c>
    </row>
    <row r="12" spans="1:6" ht="15.75" customHeight="1" thickBot="1">
      <c r="A12" s="382"/>
      <c r="B12" s="383"/>
      <c r="C12" s="383"/>
      <c r="D12" s="55" t="s">
        <v>157</v>
      </c>
      <c r="E12" s="56" t="s">
        <v>158</v>
      </c>
      <c r="F12" s="57" t="s">
        <v>159</v>
      </c>
    </row>
    <row r="13" spans="1:11" ht="15.75" thickBot="1">
      <c r="A13" s="384" t="s">
        <v>50</v>
      </c>
      <c r="B13" s="385"/>
      <c r="C13" s="385"/>
      <c r="D13" s="385"/>
      <c r="E13" s="385"/>
      <c r="F13" s="386"/>
      <c r="H13" s="118"/>
      <c r="I13" s="118"/>
      <c r="J13" s="118"/>
      <c r="K13" s="118"/>
    </row>
    <row r="14" spans="1:6" ht="14.25" customHeight="1">
      <c r="A14" s="367"/>
      <c r="B14" s="368"/>
      <c r="C14" s="369"/>
      <c r="D14" s="58" t="s">
        <v>43</v>
      </c>
      <c r="E14" s="58" t="s">
        <v>43</v>
      </c>
      <c r="F14" s="59" t="s">
        <v>43</v>
      </c>
    </row>
    <row r="15" spans="1:6" ht="16.5" customHeight="1">
      <c r="A15" s="60">
        <v>1</v>
      </c>
      <c r="B15" s="358" t="s">
        <v>51</v>
      </c>
      <c r="C15" s="359"/>
      <c r="D15" s="61"/>
      <c r="E15" s="62"/>
      <c r="F15" s="63"/>
    </row>
    <row r="16" spans="1:6" ht="12" customHeight="1">
      <c r="A16" s="64" t="s">
        <v>54</v>
      </c>
      <c r="B16" s="401" t="s">
        <v>52</v>
      </c>
      <c r="C16" s="402"/>
      <c r="D16" s="4">
        <f>IF(('IT STATEMENT'!U4="YES"),('IT STATEMENT'!L24)-('IT STATEMENT'!K24),('IT STATEMENT'!L24))</f>
        <v>0</v>
      </c>
      <c r="E16" s="24"/>
      <c r="F16" s="25"/>
    </row>
    <row r="17" spans="1:6" ht="12" customHeight="1">
      <c r="A17" s="65" t="s">
        <v>55</v>
      </c>
      <c r="B17" s="360" t="s">
        <v>53</v>
      </c>
      <c r="C17" s="381"/>
      <c r="D17" s="113"/>
      <c r="E17" s="26"/>
      <c r="F17" s="25"/>
    </row>
    <row r="18" spans="1:6" ht="12" customHeight="1">
      <c r="A18" s="66" t="s">
        <v>56</v>
      </c>
      <c r="B18" s="360" t="s">
        <v>82</v>
      </c>
      <c r="C18" s="361"/>
      <c r="D18" s="114"/>
      <c r="E18" s="22"/>
      <c r="F18" s="27"/>
    </row>
    <row r="19" spans="1:6" ht="14.25">
      <c r="A19" s="67" t="s">
        <v>58</v>
      </c>
      <c r="B19" s="403" t="str">
        <f>IF(('IT STATEMENT'!U4="YES"),"TOTAL [ 1 (a) TO (c) ] + Employer Contribution to the NPS.","TOTAL [ 1 (a) TO (c) ]")</f>
        <v>TOTAL [ 1 (a) TO (c) ]</v>
      </c>
      <c r="C19" s="403"/>
      <c r="D19" s="226">
        <f>IF(('IT STATEMENT'!U4="YES"),('IT STATEMENT'!K24),0)</f>
        <v>0</v>
      </c>
      <c r="E19" s="5">
        <f>('IT STATEMENT'!L24)</f>
        <v>0</v>
      </c>
      <c r="F19" s="28"/>
    </row>
    <row r="20" spans="1:6" ht="12">
      <c r="A20" s="68">
        <v>2</v>
      </c>
      <c r="B20" s="69" t="s">
        <v>57</v>
      </c>
      <c r="C20" s="70"/>
      <c r="D20" s="4">
        <f>'IT STATEMENT'!K37</f>
        <v>0</v>
      </c>
      <c r="E20" s="29"/>
      <c r="F20" s="30"/>
    </row>
    <row r="21" spans="1:6" ht="12">
      <c r="A21" s="71">
        <v>3</v>
      </c>
      <c r="B21" s="404" t="s">
        <v>59</v>
      </c>
      <c r="C21" s="405"/>
      <c r="D21" s="31"/>
      <c r="E21" s="6">
        <f>E19-D20</f>
        <v>0</v>
      </c>
      <c r="F21" s="30"/>
    </row>
    <row r="22" spans="1:6" ht="12" customHeight="1">
      <c r="A22" s="71">
        <v>4</v>
      </c>
      <c r="B22" s="290" t="s">
        <v>60</v>
      </c>
      <c r="C22" s="291"/>
      <c r="D22" s="32"/>
      <c r="E22" s="33"/>
      <c r="F22" s="30"/>
    </row>
    <row r="23" spans="1:8" ht="11.25" customHeight="1">
      <c r="A23" s="65" t="s">
        <v>54</v>
      </c>
      <c r="B23" s="72" t="s">
        <v>105</v>
      </c>
      <c r="C23" s="73" t="s">
        <v>91</v>
      </c>
      <c r="D23" s="4">
        <f>'IT STATEMENT'!H38</f>
        <v>0</v>
      </c>
      <c r="E23" s="23"/>
      <c r="F23" s="30"/>
      <c r="H23" s="138" t="s">
        <v>131</v>
      </c>
    </row>
    <row r="24" spans="1:8" ht="12" customHeight="1">
      <c r="A24" s="71">
        <v>5</v>
      </c>
      <c r="B24" s="342" t="s">
        <v>61</v>
      </c>
      <c r="C24" s="343"/>
      <c r="D24" s="34"/>
      <c r="E24" s="6">
        <f>D23</f>
        <v>0</v>
      </c>
      <c r="F24" s="30"/>
      <c r="H24" s="138" t="s">
        <v>132</v>
      </c>
    </row>
    <row r="25" spans="1:8" ht="12" customHeight="1">
      <c r="A25" s="71">
        <v>6</v>
      </c>
      <c r="B25" s="342" t="s">
        <v>62</v>
      </c>
      <c r="C25" s="343"/>
      <c r="D25" s="35"/>
      <c r="E25" s="6">
        <f>E21-E24</f>
        <v>0</v>
      </c>
      <c r="F25" s="30"/>
      <c r="H25" s="139">
        <v>9447396903</v>
      </c>
    </row>
    <row r="26" spans="1:6" ht="12">
      <c r="A26" s="71">
        <v>7</v>
      </c>
      <c r="B26" s="290" t="s">
        <v>63</v>
      </c>
      <c r="C26" s="291"/>
      <c r="D26" s="36"/>
      <c r="E26" s="36"/>
      <c r="F26" s="37"/>
    </row>
    <row r="27" spans="1:6" ht="12" customHeight="1">
      <c r="A27" s="65" t="s">
        <v>54</v>
      </c>
      <c r="B27" s="356" t="s">
        <v>64</v>
      </c>
      <c r="C27" s="357"/>
      <c r="D27" s="8">
        <v>0</v>
      </c>
      <c r="E27" s="38"/>
      <c r="F27" s="30"/>
    </row>
    <row r="28" spans="1:6" ht="12" customHeight="1">
      <c r="A28" s="65" t="s">
        <v>55</v>
      </c>
      <c r="B28" s="342" t="s">
        <v>65</v>
      </c>
      <c r="C28" s="343"/>
      <c r="D28" s="9">
        <f>'IT STATEMENT'!K39</f>
        <v>0</v>
      </c>
      <c r="E28" s="38"/>
      <c r="F28" s="30"/>
    </row>
    <row r="29" spans="1:6" ht="12.75">
      <c r="A29" s="71">
        <v>8</v>
      </c>
      <c r="B29" s="290" t="s">
        <v>66</v>
      </c>
      <c r="C29" s="291"/>
      <c r="D29" s="39"/>
      <c r="E29" s="38"/>
      <c r="F29" s="7">
        <f>(E25+D27)-D28</f>
        <v>0</v>
      </c>
    </row>
    <row r="30" spans="1:6" ht="12">
      <c r="A30" s="71">
        <v>9</v>
      </c>
      <c r="B30" s="290" t="s">
        <v>67</v>
      </c>
      <c r="C30" s="291"/>
      <c r="D30" s="39"/>
      <c r="E30" s="38"/>
      <c r="F30" s="30"/>
    </row>
    <row r="31" spans="1:6" ht="12" customHeight="1">
      <c r="A31" s="74" t="s">
        <v>9</v>
      </c>
      <c r="B31" s="75" t="s">
        <v>68</v>
      </c>
      <c r="C31" s="40"/>
      <c r="D31" s="40"/>
      <c r="E31" s="38"/>
      <c r="F31" s="30"/>
    </row>
    <row r="32" spans="1:6" ht="12" customHeight="1">
      <c r="A32" s="76"/>
      <c r="B32" s="75" t="s">
        <v>96</v>
      </c>
      <c r="C32" s="40"/>
      <c r="D32" s="9">
        <f>'IT STATEMENT'!K28+'IT STATEMENT'!K27</f>
        <v>0</v>
      </c>
      <c r="E32" s="38"/>
      <c r="F32" s="30"/>
    </row>
    <row r="33" spans="1:6" ht="12" customHeight="1">
      <c r="A33" s="76"/>
      <c r="B33" s="75" t="s">
        <v>69</v>
      </c>
      <c r="C33" s="40"/>
      <c r="D33" s="9">
        <f>'IT STATEMENT'!K26</f>
        <v>0</v>
      </c>
      <c r="E33" s="38"/>
      <c r="F33" s="30"/>
    </row>
    <row r="34" spans="1:6" ht="12" customHeight="1">
      <c r="A34" s="76"/>
      <c r="B34" s="342" t="s">
        <v>70</v>
      </c>
      <c r="C34" s="343"/>
      <c r="D34" s="9">
        <f>'IT STATEMENT'!K32</f>
        <v>0</v>
      </c>
      <c r="E34" s="38"/>
      <c r="F34" s="30"/>
    </row>
    <row r="35" spans="1:6" ht="12" customHeight="1">
      <c r="A35" s="76"/>
      <c r="B35" s="342" t="s">
        <v>71</v>
      </c>
      <c r="C35" s="343"/>
      <c r="D35" s="9">
        <f>'IT STATEMENT'!K30</f>
        <v>0</v>
      </c>
      <c r="E35" s="38"/>
      <c r="F35" s="30"/>
    </row>
    <row r="36" spans="1:6" ht="12" customHeight="1">
      <c r="A36" s="76"/>
      <c r="B36" s="342" t="s">
        <v>83</v>
      </c>
      <c r="C36" s="343"/>
      <c r="D36" s="9">
        <f>'IT STATEMENT'!K31</f>
        <v>0</v>
      </c>
      <c r="E36" s="38"/>
      <c r="F36" s="30"/>
    </row>
    <row r="37" spans="1:6" ht="12" customHeight="1">
      <c r="A37" s="76"/>
      <c r="B37" s="77" t="s">
        <v>97</v>
      </c>
      <c r="C37" s="10" t="str">
        <f>'IT STATEMENT'!F33</f>
        <v> </v>
      </c>
      <c r="D37" s="9">
        <f>'IT STATEMENT'!K33</f>
        <v>0</v>
      </c>
      <c r="E37" s="38"/>
      <c r="F37" s="30"/>
    </row>
    <row r="38" spans="1:6" ht="13.5" customHeight="1">
      <c r="A38" s="76"/>
      <c r="B38" s="78" t="str">
        <f>IF(('IT STATEMENT'!K29&gt;0),"Sub Total of 9(A) [ 80C + 80CC D (1B) ]","Sub Total of 9(A) [ 80 C ]")</f>
        <v>Sub Total of 9(A) [ 80 C ]</v>
      </c>
      <c r="C38" s="40"/>
      <c r="D38" s="38"/>
      <c r="E38" s="11">
        <f>SUM(D32:D37)+'IT STATEMENT'!C22</f>
        <v>0</v>
      </c>
      <c r="F38" s="7">
        <f>'IT STATEMENT'!L42</f>
        <v>0</v>
      </c>
    </row>
    <row r="39" spans="1:6" ht="12" customHeight="1">
      <c r="A39" s="74" t="s">
        <v>12</v>
      </c>
      <c r="B39" s="79" t="s">
        <v>72</v>
      </c>
      <c r="C39" s="40"/>
      <c r="D39" s="41"/>
      <c r="E39" s="42"/>
      <c r="F39" s="30"/>
    </row>
    <row r="40" spans="1:6" ht="12" customHeight="1">
      <c r="A40" s="76"/>
      <c r="B40" s="80" t="s">
        <v>74</v>
      </c>
      <c r="C40" s="81"/>
      <c r="D40" s="12">
        <f>'IT STATEMENT'!L43</f>
        <v>0</v>
      </c>
      <c r="E40" s="38"/>
      <c r="F40" s="30"/>
    </row>
    <row r="41" spans="1:6" ht="12" customHeight="1">
      <c r="A41" s="76"/>
      <c r="B41" s="80" t="s">
        <v>75</v>
      </c>
      <c r="C41" s="81"/>
      <c r="D41" s="12">
        <f>'IT STATEMENT'!L44</f>
        <v>0</v>
      </c>
      <c r="E41" s="38"/>
      <c r="F41" s="30"/>
    </row>
    <row r="42" spans="1:6" ht="12" customHeight="1">
      <c r="A42" s="76"/>
      <c r="B42" s="80" t="s">
        <v>73</v>
      </c>
      <c r="C42" s="81"/>
      <c r="D42" s="12">
        <f>'IT STATEMENT'!L45</f>
        <v>0</v>
      </c>
      <c r="E42" s="38"/>
      <c r="F42" s="30"/>
    </row>
    <row r="43" spans="1:6" ht="12" customHeight="1">
      <c r="A43" s="76"/>
      <c r="B43" s="335" t="s">
        <v>77</v>
      </c>
      <c r="C43" s="336"/>
      <c r="D43" s="13">
        <f>'IT STATEMENT'!L46</f>
        <v>0</v>
      </c>
      <c r="E43" s="38"/>
      <c r="F43" s="30"/>
    </row>
    <row r="44" spans="1:6" ht="12" customHeight="1">
      <c r="A44" s="76"/>
      <c r="B44" s="80" t="s">
        <v>76</v>
      </c>
      <c r="C44" s="81"/>
      <c r="D44" s="12">
        <f>'IT STATEMENT'!L47</f>
        <v>0</v>
      </c>
      <c r="E44" s="38"/>
      <c r="F44" s="30"/>
    </row>
    <row r="45" spans="1:6" ht="12" customHeight="1">
      <c r="A45" s="76"/>
      <c r="B45" s="362" t="str">
        <f>IF(('IT STATEMENT'!L48&gt;0),'IT STATEMENT'!B48,"Other Expenses - Where applicable")</f>
        <v>Other Expenses - Where applicable</v>
      </c>
      <c r="C45" s="363"/>
      <c r="D45" s="12">
        <f>'IT STATEMENT'!L48</f>
        <v>0</v>
      </c>
      <c r="E45" s="38"/>
      <c r="F45" s="30"/>
    </row>
    <row r="46" spans="1:6" ht="12">
      <c r="A46" s="76"/>
      <c r="B46" s="290" t="s">
        <v>103</v>
      </c>
      <c r="C46" s="291"/>
      <c r="D46" s="42"/>
      <c r="E46" s="11">
        <f>SUM(D40:D45)</f>
        <v>0</v>
      </c>
      <c r="F46" s="30"/>
    </row>
    <row r="47" spans="1:10" ht="13.5" customHeight="1">
      <c r="A47" s="82">
        <v>10</v>
      </c>
      <c r="B47" s="337" t="s">
        <v>84</v>
      </c>
      <c r="C47" s="338"/>
      <c r="D47" s="43"/>
      <c r="E47" s="44"/>
      <c r="F47" s="7">
        <f>F38+E46</f>
        <v>0</v>
      </c>
      <c r="J47" s="21"/>
    </row>
    <row r="48" spans="1:9" ht="12.75">
      <c r="A48" s="82">
        <v>11</v>
      </c>
      <c r="B48" s="80" t="str">
        <f>IF(('IT STATEMENT'!U4="YES"),"Total Income [ {8-10} - Deduction U/s. 80CCD(2) ] (rounded to nearest Rs.10/-)","Total Income [8-10] (rounded to nearest Rs.10/-).")</f>
        <v>Total Income [8-10] (rounded to nearest Rs.10/-).</v>
      </c>
      <c r="C48" s="81"/>
      <c r="D48" s="45"/>
      <c r="E48" s="46"/>
      <c r="F48" s="7">
        <f>'IT STATEMENT'!L51</f>
        <v>0</v>
      </c>
      <c r="I48" s="109"/>
    </row>
    <row r="49" spans="1:6" ht="12.75">
      <c r="A49" s="82">
        <v>12</v>
      </c>
      <c r="B49" s="83" t="s">
        <v>78</v>
      </c>
      <c r="C49" s="84"/>
      <c r="D49" s="45"/>
      <c r="E49" s="46"/>
      <c r="F49" s="7">
        <f>'IT STATEMENT'!L52</f>
        <v>0</v>
      </c>
    </row>
    <row r="50" spans="1:6" ht="12.75">
      <c r="A50" s="82">
        <v>13</v>
      </c>
      <c r="B50" s="85" t="s">
        <v>160</v>
      </c>
      <c r="C50" s="86"/>
      <c r="D50" s="45"/>
      <c r="E50" s="46"/>
      <c r="F50" s="7">
        <f>'IT STATEMENT'!L53</f>
        <v>0</v>
      </c>
    </row>
    <row r="51" spans="1:6" ht="12.75">
      <c r="A51" s="82">
        <v>14</v>
      </c>
      <c r="B51" s="80" t="s">
        <v>80</v>
      </c>
      <c r="C51" s="81"/>
      <c r="D51" s="45"/>
      <c r="E51" s="46"/>
      <c r="F51" s="7">
        <f>'IT STATEMENT'!L55</f>
        <v>0</v>
      </c>
    </row>
    <row r="52" spans="1:6" ht="12.75">
      <c r="A52" s="82">
        <v>15</v>
      </c>
      <c r="B52" s="83" t="s">
        <v>161</v>
      </c>
      <c r="C52" s="84"/>
      <c r="D52" s="45"/>
      <c r="E52" s="46"/>
      <c r="F52" s="7">
        <f>'IT STATEMENT'!L56</f>
        <v>0</v>
      </c>
    </row>
    <row r="53" spans="1:6" ht="12.75">
      <c r="A53" s="82">
        <v>16</v>
      </c>
      <c r="B53" s="83" t="s">
        <v>115</v>
      </c>
      <c r="C53" s="84"/>
      <c r="D53" s="45"/>
      <c r="E53" s="46"/>
      <c r="F53" s="7">
        <f>'IT STATEMENT'!L57</f>
        <v>0</v>
      </c>
    </row>
    <row r="54" spans="1:6" ht="12.75">
      <c r="A54" s="82">
        <v>17</v>
      </c>
      <c r="B54" s="80" t="s">
        <v>79</v>
      </c>
      <c r="C54" s="81"/>
      <c r="D54" s="45"/>
      <c r="E54" s="46"/>
      <c r="F54" s="7">
        <f>IF('IT STATEMENT'!L58&gt;'IT STATEMENT'!L57,'IT STATEMENT'!L58,'IT STATEMENT'!L57)</f>
        <v>0</v>
      </c>
    </row>
    <row r="55" spans="1:6" ht="12.75">
      <c r="A55" s="82">
        <v>18</v>
      </c>
      <c r="B55" s="87" t="str">
        <f>IF(F54&gt;F53,"TAX REFUNDABLE  [17-16]","TAX PAYABLE [16-17]")</f>
        <v>TAX PAYABLE [16-17]</v>
      </c>
      <c r="C55" s="84"/>
      <c r="D55" s="47"/>
      <c r="E55" s="48"/>
      <c r="F55" s="7" t="str">
        <f>IF(ABS(F53-F54)=0,"NIL",ABS(F54-F53))</f>
        <v>NIL</v>
      </c>
    </row>
    <row r="56" spans="1:6" ht="11.25" customHeight="1">
      <c r="A56" s="88"/>
      <c r="B56" s="392" t="s">
        <v>44</v>
      </c>
      <c r="C56" s="392"/>
      <c r="D56" s="392"/>
      <c r="E56" s="392"/>
      <c r="F56" s="393"/>
    </row>
    <row r="57" spans="1:6" ht="12" customHeight="1">
      <c r="A57" s="394" t="s">
        <v>139</v>
      </c>
      <c r="B57" s="395"/>
      <c r="C57" s="395"/>
      <c r="D57" s="395"/>
      <c r="E57" s="396"/>
      <c r="F57" s="110">
        <f>F54</f>
        <v>0</v>
      </c>
    </row>
    <row r="58" spans="1:11" ht="12" customHeight="1">
      <c r="A58" s="390" t="str">
        <f>IF(F57=0,"(     Rupees                    NIL","(            Rupees")</f>
        <v>(     Rupees                    NIL</v>
      </c>
      <c r="B58" s="391"/>
      <c r="C58" s="397" t="s">
        <v>129</v>
      </c>
      <c r="D58" s="397"/>
      <c r="E58" s="116" t="str">
        <f>IF(F57=0,"                )","   Only         )")</f>
        <v>                )</v>
      </c>
      <c r="F58" s="117" t="s">
        <v>128</v>
      </c>
      <c r="G58" s="115" t="str">
        <f>IF(F54&gt;0,"&lt;===","TAX")</f>
        <v>TAX</v>
      </c>
      <c r="H58" s="387" t="str">
        <f>IF(F54&gt;0,"PLEASE ENTER THE TAX AMOUNT IN WORDS","NIL")</f>
        <v>NIL</v>
      </c>
      <c r="I58" s="388"/>
      <c r="J58" s="388"/>
      <c r="K58" s="389"/>
    </row>
    <row r="59" spans="1:6" ht="12">
      <c r="A59" s="344" t="s">
        <v>126</v>
      </c>
      <c r="B59" s="345"/>
      <c r="C59" s="345"/>
      <c r="D59" s="345"/>
      <c r="E59" s="345"/>
      <c r="F59" s="346"/>
    </row>
    <row r="60" spans="1:6" ht="12">
      <c r="A60" s="328" t="s">
        <v>127</v>
      </c>
      <c r="B60" s="329"/>
      <c r="C60" s="329"/>
      <c r="D60" s="329"/>
      <c r="E60" s="329"/>
      <c r="F60" s="330"/>
    </row>
    <row r="61" spans="1:6" ht="12">
      <c r="A61" s="106"/>
      <c r="B61" s="107"/>
      <c r="C61" s="107"/>
      <c r="D61" s="90" t="s">
        <v>114</v>
      </c>
      <c r="E61" s="107"/>
      <c r="F61" s="108"/>
    </row>
    <row r="62" spans="1:6" ht="12">
      <c r="A62" s="89"/>
      <c r="B62" s="92" t="s">
        <v>106</v>
      </c>
      <c r="C62" s="93" t="str">
        <f>'IT STATEMENT'!B60</f>
        <v>COCHIN-16.</v>
      </c>
      <c r="D62" s="94" t="s">
        <v>113</v>
      </c>
      <c r="E62" s="95" t="s">
        <v>140</v>
      </c>
      <c r="F62" s="91"/>
    </row>
    <row r="63" spans="1:6" ht="12.75" thickBot="1">
      <c r="A63" s="96"/>
      <c r="B63" s="97" t="s">
        <v>107</v>
      </c>
      <c r="C63" s="98">
        <f ca="1">TODAY()</f>
        <v>43108</v>
      </c>
      <c r="D63" s="99" t="s">
        <v>104</v>
      </c>
      <c r="E63" s="100" t="s">
        <v>141</v>
      </c>
      <c r="F63" s="101"/>
    </row>
    <row r="64" ht="12.75" thickTop="1"/>
  </sheetData>
  <sheetProtection password="97B2" sheet="1" objects="1" scenarios="1"/>
  <protectedRanges>
    <protectedRange sqref="C58" name="Range1"/>
  </protectedRanges>
  <mergeCells count="46">
    <mergeCell ref="A7:C7"/>
    <mergeCell ref="B34:C34"/>
    <mergeCell ref="B16:C16"/>
    <mergeCell ref="B19:C19"/>
    <mergeCell ref="B21:C21"/>
    <mergeCell ref="B22:C22"/>
    <mergeCell ref="B24:C24"/>
    <mergeCell ref="B26:C26"/>
    <mergeCell ref="H58:K58"/>
    <mergeCell ref="A58:B58"/>
    <mergeCell ref="B56:F56"/>
    <mergeCell ref="A57:E57"/>
    <mergeCell ref="C58:D58"/>
    <mergeCell ref="D10:F10"/>
    <mergeCell ref="A14:C14"/>
    <mergeCell ref="A1:F1"/>
    <mergeCell ref="A2:F2"/>
    <mergeCell ref="A3:F3"/>
    <mergeCell ref="A4:F4"/>
    <mergeCell ref="A12:C12"/>
    <mergeCell ref="A13:F13"/>
    <mergeCell ref="A5:C5"/>
    <mergeCell ref="A6:C6"/>
    <mergeCell ref="B46:C46"/>
    <mergeCell ref="B18:C18"/>
    <mergeCell ref="B30:C30"/>
    <mergeCell ref="B29:C29"/>
    <mergeCell ref="B45:C45"/>
    <mergeCell ref="B36:C36"/>
    <mergeCell ref="B35:C35"/>
    <mergeCell ref="A9:C9"/>
    <mergeCell ref="A11:C11"/>
    <mergeCell ref="B28:C28"/>
    <mergeCell ref="B27:C27"/>
    <mergeCell ref="B15:C15"/>
    <mergeCell ref="B17:C17"/>
    <mergeCell ref="A60:F60"/>
    <mergeCell ref="D5:E5"/>
    <mergeCell ref="D6:E6"/>
    <mergeCell ref="D7:E7"/>
    <mergeCell ref="B43:C43"/>
    <mergeCell ref="B47:C47"/>
    <mergeCell ref="A10:C10"/>
    <mergeCell ref="B25:C25"/>
    <mergeCell ref="A59:F59"/>
    <mergeCell ref="A8:C8"/>
  </mergeCells>
  <printOptions/>
  <pageMargins left="0.38" right="0.27" top="0.25" bottom="0" header="0.5" footer="0.25"/>
  <pageSetup blackAndWhite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cc5445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AUDIT B</cp:lastModifiedBy>
  <cp:lastPrinted>2018-01-06T12:34:15Z</cp:lastPrinted>
  <dcterms:created xsi:type="dcterms:W3CDTF">2013-07-16T06:14:49Z</dcterms:created>
  <dcterms:modified xsi:type="dcterms:W3CDTF">2018-01-08T04:42:01Z</dcterms:modified>
  <cp:category/>
  <cp:version/>
  <cp:contentType/>
  <cp:contentStatus/>
</cp:coreProperties>
</file>